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media/image1.jpeg" ContentType="image/jpeg"/>
  <Override PartName="/xl/media/image2.jpeg" ContentType="image/jpeg"/>
  <Override PartName="/xl/media/image3.jpeg" ContentType="image/jpeg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Line details" sheetId="1" r:id="rId4"/>
    <sheet name="DECAL" sheetId="2" r:id="rId5"/>
    <sheet name="Line check" sheetId="3" r:id="rId6"/>
    <sheet name="Line mods" sheetId="4" r:id="rId7"/>
  </sheets>
</workbook>
</file>

<file path=xl/sharedStrings.xml><?xml version="1.0" encoding="utf-8"?>
<sst xmlns="http://schemas.openxmlformats.org/spreadsheetml/2006/main" uniqueCount="94">
  <si>
    <t>Suspension line details</t>
  </si>
  <si>
    <t>Prototype :Fazer4 8m mk1</t>
  </si>
  <si>
    <t>A</t>
  </si>
  <si>
    <t>B</t>
  </si>
  <si>
    <t>C</t>
  </si>
  <si>
    <t>D</t>
  </si>
  <si>
    <t>K</t>
  </si>
  <si>
    <t>1</t>
  </si>
  <si>
    <t>2</t>
  </si>
  <si>
    <t>3</t>
  </si>
  <si>
    <t>4</t>
  </si>
  <si>
    <t>5</t>
  </si>
  <si>
    <t>6</t>
  </si>
  <si>
    <t>7</t>
  </si>
  <si>
    <t>LIN-10-200-41</t>
  </si>
  <si>
    <t>8</t>
  </si>
  <si>
    <t>Name</t>
  </si>
  <si>
    <t>No.</t>
  </si>
  <si>
    <t>Sewn</t>
  </si>
  <si>
    <t>cut</t>
  </si>
  <si>
    <t>9</t>
  </si>
  <si>
    <t>KR1</t>
  </si>
  <si>
    <t>mark at 1255</t>
  </si>
  <si>
    <t>LIN-6843-160-18</t>
  </si>
  <si>
    <t>Cut</t>
  </si>
  <si>
    <t>AR5</t>
  </si>
  <si>
    <t>LIN-6843-200-18</t>
  </si>
  <si>
    <t>CR5</t>
  </si>
  <si>
    <t>ABR1,2</t>
  </si>
  <si>
    <t>A,BR3</t>
  </si>
  <si>
    <t>A,BR4</t>
  </si>
  <si>
    <t>CR1,2</t>
  </si>
  <si>
    <t>CR3,4</t>
  </si>
  <si>
    <t>LIN-DSL-70-RED</t>
  </si>
  <si>
    <t>A7</t>
  </si>
  <si>
    <t>A8</t>
  </si>
  <si>
    <t>C8</t>
  </si>
  <si>
    <t>C5</t>
  </si>
  <si>
    <t>B8</t>
  </si>
  <si>
    <t>B7</t>
  </si>
  <si>
    <t>C7</t>
  </si>
  <si>
    <t>C6</t>
  </si>
  <si>
    <t>A5</t>
  </si>
  <si>
    <t>B5</t>
  </si>
  <si>
    <t>A6,C3</t>
  </si>
  <si>
    <t>C4</t>
  </si>
  <si>
    <t>C2</t>
  </si>
  <si>
    <t>B6</t>
  </si>
  <si>
    <t>C1</t>
  </si>
  <si>
    <t>A3</t>
  </si>
  <si>
    <t>A4</t>
  </si>
  <si>
    <t>A2,B3</t>
  </si>
  <si>
    <t>B2</t>
  </si>
  <si>
    <t>B4</t>
  </si>
  <si>
    <t>A1</t>
  </si>
  <si>
    <t>B1</t>
  </si>
  <si>
    <t>A9</t>
  </si>
  <si>
    <t>B9</t>
  </si>
  <si>
    <t>C9</t>
  </si>
  <si>
    <t>D9</t>
  </si>
  <si>
    <t>LIN-ULT550-12999-GREY</t>
  </si>
  <si>
    <t>K4</t>
  </si>
  <si>
    <t>K3</t>
  </si>
  <si>
    <t>K2</t>
  </si>
  <si>
    <t>KML1,2</t>
  </si>
  <si>
    <t>K1</t>
  </si>
  <si>
    <t>FAZER4_10M</t>
  </si>
  <si>
    <t>FAZER4_8M</t>
  </si>
  <si>
    <t>1455
1255</t>
  </si>
  <si>
    <t>Linked line check sheet</t>
  </si>
  <si>
    <t>Prototype</t>
  </si>
  <si>
    <t>Fazer4 8m mk1</t>
  </si>
  <si>
    <t>Export name</t>
  </si>
  <si>
    <t>Fazer48mmk1</t>
  </si>
  <si>
    <t>Corrected check lengths</t>
  </si>
  <si>
    <t>E</t>
  </si>
  <si>
    <t>F</t>
  </si>
  <si>
    <t>Serial Number :</t>
  </si>
  <si>
    <t xml:space="preserve">             -             -              -  </t>
  </si>
  <si>
    <t>Checked By:</t>
  </si>
  <si>
    <t>Colour :</t>
  </si>
  <si>
    <t>Date of manufacture:</t>
  </si>
  <si>
    <t>LEFT</t>
  </si>
  <si>
    <t>RIGHT</t>
  </si>
  <si>
    <t>Line modifications</t>
  </si>
  <si>
    <t>Individual line lengths</t>
  </si>
  <si>
    <t>Upper/body lines</t>
  </si>
  <si>
    <t>Calc.</t>
  </si>
  <si>
    <t>Adjust</t>
  </si>
  <si>
    <t>Mid lines</t>
  </si>
  <si>
    <t>Full name</t>
  </si>
  <si>
    <t>KML1</t>
  </si>
  <si>
    <t>KML2</t>
  </si>
  <si>
    <t>Riser lines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</si>
</sst>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######"/>
  </numFmts>
  <fonts count="21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b val="1"/>
      <sz val="16"/>
      <color indexed="8"/>
      <name val="Arial"/>
    </font>
    <font>
      <b val="1"/>
      <sz val="10"/>
      <color indexed="8"/>
      <name val="Arial"/>
    </font>
    <font>
      <b val="1"/>
      <sz val="14"/>
      <color indexed="8"/>
      <name val="VNI-Times"/>
    </font>
    <font>
      <sz val="11"/>
      <color indexed="8"/>
      <name val="VNI-Times"/>
    </font>
    <font>
      <sz val="10"/>
      <color indexed="8"/>
      <name val="Arial"/>
    </font>
    <font>
      <b val="1"/>
      <sz val="10"/>
      <color indexed="11"/>
      <name val="Arial"/>
    </font>
    <font>
      <sz val="14"/>
      <color indexed="11"/>
      <name val="Arial"/>
    </font>
    <font>
      <sz val="16"/>
      <color indexed="8"/>
      <name val="Calibri"/>
    </font>
    <font>
      <sz val="12"/>
      <color indexed="8"/>
      <name val="VNI-Times"/>
    </font>
    <font>
      <sz val="10"/>
      <color indexed="8"/>
      <name val="VNI-Times"/>
    </font>
    <font>
      <i val="1"/>
      <u val="single"/>
      <sz val="12"/>
      <color indexed="8"/>
      <name val="VNI-Times"/>
    </font>
    <font>
      <i val="1"/>
      <u val="single"/>
      <sz val="10"/>
      <color indexed="8"/>
      <name val="VNI-Times"/>
    </font>
    <font>
      <sz val="18"/>
      <color indexed="8"/>
      <name val="VNI-Times"/>
    </font>
    <font>
      <sz val="12"/>
      <color indexed="8"/>
      <name val="Calibri"/>
    </font>
    <font>
      <sz val="20"/>
      <color indexed="12"/>
      <name val="Calibri"/>
    </font>
    <font>
      <b val="1"/>
      <sz val="14"/>
      <color indexed="8"/>
      <name val="Arial"/>
    </font>
    <font>
      <sz val="14"/>
      <color indexed="8"/>
      <name val="VNI-Times"/>
    </font>
    <font>
      <sz val="13"/>
      <color indexed="8"/>
      <name val="VNI-Times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1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82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left" vertical="bottom"/>
    </xf>
    <xf numFmtId="0" fontId="0" fillId="2" borderId="1" applyNumberFormat="0" applyFont="1" applyFill="1" applyBorder="1" applyAlignment="1" applyProtection="0">
      <alignment vertical="bottom"/>
    </xf>
    <xf numFmtId="49" fontId="4" fillId="2" borderId="1" applyNumberFormat="1" applyFont="1" applyFill="1" applyBorder="1" applyAlignment="1" applyProtection="0">
      <alignment horizontal="left" vertical="bottom"/>
    </xf>
    <xf numFmtId="14" fontId="4" fillId="2" borderId="1" applyNumberFormat="1" applyFont="1" applyFill="1" applyBorder="1" applyAlignment="1" applyProtection="0">
      <alignment horizontal="left" vertical="bottom"/>
    </xf>
    <xf numFmtId="49" fontId="4" fillId="2" borderId="1" applyNumberFormat="1" applyFont="1" applyFill="1" applyBorder="1" applyAlignment="1" applyProtection="0">
      <alignment horizontal="right" vertical="bottom"/>
    </xf>
    <xf numFmtId="0" fontId="4" fillId="2" borderId="1" applyNumberFormat="0" applyFont="1" applyFill="1" applyBorder="1" applyAlignment="1" applyProtection="0">
      <alignment horizontal="right" vertical="bottom"/>
    </xf>
    <xf numFmtId="0" fontId="0" fillId="2" borderId="1" applyNumberFormat="1" applyFont="1" applyFill="1" applyBorder="1" applyAlignment="1" applyProtection="0">
      <alignment vertical="bottom"/>
    </xf>
    <xf numFmtId="49" fontId="5" fillId="2" borderId="1" applyNumberFormat="1" applyFont="1" applyFill="1" applyBorder="1" applyAlignment="1" applyProtection="0">
      <alignment horizontal="left" vertical="bottom"/>
    </xf>
    <xf numFmtId="49" fontId="0" fillId="2" borderId="1" applyNumberFormat="1" applyFont="1" applyFill="1" applyBorder="1" applyAlignment="1" applyProtection="0">
      <alignment vertical="bottom"/>
    </xf>
    <xf numFmtId="0" fontId="6" fillId="2" borderId="1" applyNumberFormat="1" applyFont="1" applyFill="1" applyBorder="1" applyAlignment="1" applyProtection="0">
      <alignment vertical="bottom"/>
    </xf>
    <xf numFmtId="0" fontId="7" fillId="2" borderId="1" applyNumberFormat="0" applyFont="1" applyFill="1" applyBorder="1" applyAlignment="1" applyProtection="0">
      <alignment horizontal="left" vertical="bottom"/>
    </xf>
    <xf numFmtId="49" fontId="4" fillId="2" borderId="1" applyNumberFormat="1" applyFont="1" applyFill="1" applyBorder="1" applyAlignment="1" applyProtection="0">
      <alignment horizontal="left" vertical="top"/>
    </xf>
    <xf numFmtId="0" fontId="8" fillId="2" borderId="1" applyNumberFormat="0" applyFont="1" applyFill="1" applyBorder="1" applyAlignment="1" applyProtection="0">
      <alignment horizontal="left" vertical="bottom"/>
    </xf>
    <xf numFmtId="0" fontId="4" fillId="2" borderId="1" applyNumberFormat="1" applyFont="1" applyFill="1" applyBorder="1" applyAlignment="1" applyProtection="0">
      <alignment horizontal="right" vertical="top"/>
    </xf>
    <xf numFmtId="0" fontId="7" fillId="2" borderId="1" applyNumberFormat="1" applyFont="1" applyFill="1" applyBorder="1" applyAlignment="1" applyProtection="0">
      <alignment horizontal="right" vertical="bottom"/>
    </xf>
    <xf numFmtId="0" fontId="7" fillId="2" borderId="1" applyNumberFormat="0" applyFont="1" applyFill="1" applyBorder="1" applyAlignment="1" applyProtection="0">
      <alignment horizontal="right" vertical="bottom"/>
    </xf>
    <xf numFmtId="49" fontId="4" fillId="2" borderId="1" applyNumberFormat="1" applyFont="1" applyFill="1" applyBorder="1" applyAlignment="1" applyProtection="0">
      <alignment horizontal="right" vertical="top"/>
    </xf>
    <xf numFmtId="49" fontId="9" fillId="2" borderId="1" applyNumberFormat="1" applyFont="1" applyFill="1" applyBorder="1" applyAlignment="1" applyProtection="0">
      <alignment vertical="bottom"/>
    </xf>
    <xf numFmtId="49" fontId="4" fillId="2" borderId="2" applyNumberFormat="1" applyFont="1" applyFill="1" applyBorder="1" applyAlignment="1" applyProtection="0">
      <alignment horizontal="right" vertical="bottom"/>
    </xf>
    <xf numFmtId="0" fontId="0" fillId="2" borderId="3" applyNumberFormat="1" applyFont="1" applyFill="1" applyBorder="1" applyAlignment="1" applyProtection="0">
      <alignment vertical="bottom"/>
    </xf>
    <xf numFmtId="59" fontId="6" fillId="2" borderId="4" applyNumberFormat="1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bottom"/>
    </xf>
    <xf numFmtId="0" fontId="0" fillId="2" borderId="6" applyNumberFormat="0" applyFont="1" applyFill="1" applyBorder="1" applyAlignment="1" applyProtection="0">
      <alignment vertical="bottom"/>
    </xf>
    <xf numFmtId="59" fontId="6" fillId="2" borderId="1" applyNumberFormat="1" applyFont="1" applyFill="1" applyBorder="1" applyAlignment="1" applyProtection="0">
      <alignment vertical="bottom"/>
    </xf>
    <xf numFmtId="49" fontId="10" fillId="2" borderId="1" applyNumberFormat="1" applyFont="1" applyFill="1" applyBorder="1" applyAlignment="1" applyProtection="0">
      <alignment vertical="bottom"/>
    </xf>
    <xf numFmtId="49" fontId="0" fillId="2" borderId="1" applyNumberFormat="1" applyFont="1" applyFill="1" applyBorder="1" applyAlignment="1" applyProtection="0">
      <alignment horizontal="right" vertical="bottom"/>
    </xf>
    <xf numFmtId="1" fontId="7" fillId="2" borderId="1" applyNumberFormat="1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11" fillId="2" borderId="1" applyNumberFormat="0" applyFont="1" applyFill="1" applyBorder="1" applyAlignment="1" applyProtection="0">
      <alignment horizontal="center" vertical="top" wrapText="1"/>
    </xf>
    <xf numFmtId="49" fontId="12" fillId="2" borderId="1" applyNumberFormat="1" applyFont="1" applyFill="1" applyBorder="1" applyAlignment="1" applyProtection="0">
      <alignment horizontal="center" vertical="top" wrapText="1"/>
    </xf>
    <xf numFmtId="0" fontId="13" fillId="2" borderId="1" applyNumberFormat="0" applyFont="1" applyFill="1" applyBorder="1" applyAlignment="1" applyProtection="0">
      <alignment horizontal="center" vertical="top" wrapText="1"/>
    </xf>
    <xf numFmtId="59" fontId="14" fillId="2" borderId="1" applyNumberFormat="1" applyFont="1" applyFill="1" applyBorder="1" applyAlignment="1" applyProtection="0">
      <alignment horizontal="center" vertical="top" wrapText="1"/>
    </xf>
    <xf numFmtId="1" fontId="12" fillId="2" borderId="1" applyNumberFormat="1" applyFont="1" applyFill="1" applyBorder="1" applyAlignment="1" applyProtection="0">
      <alignment horizontal="center" vertical="top" wrapText="1"/>
    </xf>
    <xf numFmtId="0" fontId="14" fillId="2" borderId="1" applyNumberFormat="1" applyFont="1" applyFill="1" applyBorder="1" applyAlignment="1" applyProtection="0">
      <alignment horizontal="center" vertical="top" wrapText="1"/>
    </xf>
    <xf numFmtId="0" fontId="12" fillId="2" borderId="1" applyNumberFormat="1" applyFont="1" applyFill="1" applyBorder="1" applyAlignment="1" applyProtection="0">
      <alignment horizontal="center" vertical="top" wrapText="1"/>
    </xf>
    <xf numFmtId="0" fontId="14" fillId="2" borderId="1" applyNumberFormat="0" applyFont="1" applyFill="1" applyBorder="1" applyAlignment="1" applyProtection="0">
      <alignment horizontal="center" vertical="top" wrapText="1"/>
    </xf>
    <xf numFmtId="0" fontId="12" fillId="2" borderId="1" applyNumberFormat="0" applyFont="1" applyFill="1" applyBorder="1" applyAlignment="1" applyProtection="0">
      <alignment horizontal="center" vertical="top" wrapText="1"/>
    </xf>
    <xf numFmtId="14" fontId="15" fillId="2" borderId="1" applyNumberFormat="1" applyFont="1" applyFill="1" applyBorder="1" applyAlignment="1" applyProtection="0">
      <alignment vertical="top" wrapText="1"/>
    </xf>
    <xf numFmtId="0" fontId="15" fillId="2" borderId="1" applyNumberFormat="0" applyFont="1" applyFill="1" applyBorder="1" applyAlignment="1" applyProtection="0">
      <alignment vertical="top" wrapText="1"/>
    </xf>
    <xf numFmtId="0" fontId="16" fillId="2" borderId="1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17" fillId="2" borderId="1" applyNumberFormat="1" applyFont="1" applyFill="1" applyBorder="1" applyAlignment="1" applyProtection="0">
      <alignment vertical="bottom"/>
    </xf>
    <xf numFmtId="0" fontId="7" fillId="2" borderId="1" applyNumberFormat="0" applyFont="1" applyFill="1" applyBorder="1" applyAlignment="1" applyProtection="0">
      <alignment vertical="bottom"/>
    </xf>
    <xf numFmtId="49" fontId="18" fillId="2" borderId="1" applyNumberFormat="1" applyFont="1" applyFill="1" applyBorder="1" applyAlignment="1" applyProtection="0">
      <alignment horizontal="left" vertical="bottom"/>
    </xf>
    <xf numFmtId="14" fontId="10" fillId="2" borderId="1" applyNumberFormat="1" applyFont="1" applyFill="1" applyBorder="1" applyAlignment="1" applyProtection="0">
      <alignment horizontal="center" vertical="bottom"/>
    </xf>
    <xf numFmtId="0" fontId="10" fillId="2" borderId="1" applyNumberFormat="0" applyFont="1" applyFill="1" applyBorder="1" applyAlignment="1" applyProtection="0">
      <alignment horizontal="center" vertical="bottom"/>
    </xf>
    <xf numFmtId="0" fontId="4" fillId="2" borderId="1" applyNumberFormat="0" applyFont="1" applyFill="1" applyBorder="1" applyAlignment="1" applyProtection="0">
      <alignment horizontal="left" vertical="bottom"/>
    </xf>
    <xf numFmtId="0" fontId="7" fillId="2" borderId="7" applyNumberFormat="0" applyFont="1" applyFill="1" applyBorder="1" applyAlignment="1" applyProtection="0">
      <alignment vertical="bottom"/>
    </xf>
    <xf numFmtId="0" fontId="5" fillId="2" borderId="7" applyNumberFormat="0" applyFont="1" applyFill="1" applyBorder="1" applyAlignment="1" applyProtection="0">
      <alignment vertical="bottom"/>
    </xf>
    <xf numFmtId="0" fontId="6" fillId="2" borderId="7" applyNumberFormat="0" applyFont="1" applyFill="1" applyBorder="1" applyAlignment="1" applyProtection="0">
      <alignment vertical="bottom"/>
    </xf>
    <xf numFmtId="0" fontId="19" fillId="2" borderId="1" applyNumberFormat="0" applyFont="1" applyFill="1" applyBorder="1" applyAlignment="1" applyProtection="0">
      <alignment vertical="bottom"/>
    </xf>
    <xf numFmtId="0" fontId="19" fillId="2" borderId="1" applyNumberFormat="0" applyFont="1" applyFill="1" applyBorder="1" applyAlignment="1" applyProtection="0">
      <alignment horizontal="center" vertical="bottom"/>
    </xf>
    <xf numFmtId="0" fontId="6" fillId="2" borderId="1" applyNumberFormat="0" applyFont="1" applyFill="1" applyBorder="1" applyAlignment="1" applyProtection="0">
      <alignment vertical="bottom"/>
    </xf>
    <xf numFmtId="0" fontId="5" fillId="2" borderId="7" applyNumberFormat="0" applyFont="1" applyFill="1" applyBorder="1" applyAlignment="1" applyProtection="0">
      <alignment horizontal="right" vertical="bottom"/>
    </xf>
    <xf numFmtId="0" fontId="19" fillId="2" borderId="7" applyNumberFormat="0" applyFont="1" applyFill="1" applyBorder="1" applyAlignment="1" applyProtection="0">
      <alignment vertical="bottom"/>
    </xf>
    <xf numFmtId="49" fontId="5" fillId="2" borderId="1" applyNumberFormat="1" applyFont="1" applyFill="1" applyBorder="1" applyAlignment="1" applyProtection="0">
      <alignment vertical="bottom"/>
    </xf>
    <xf numFmtId="0" fontId="5" fillId="2" borderId="1" applyNumberFormat="0" applyFont="1" applyFill="1" applyBorder="1" applyAlignment="1" applyProtection="0">
      <alignment vertical="bottom"/>
    </xf>
    <xf numFmtId="0" fontId="6" fillId="2" borderId="8" applyNumberFormat="0" applyFont="1" applyFill="1" applyBorder="1" applyAlignment="1" applyProtection="0">
      <alignment vertical="bottom"/>
    </xf>
    <xf numFmtId="49" fontId="5" fillId="2" borderId="9" applyNumberFormat="1" applyFont="1" applyFill="1" applyBorder="1" applyAlignment="1" applyProtection="0">
      <alignment horizontal="center" vertical="bottom"/>
    </xf>
    <xf numFmtId="0" fontId="5" fillId="2" borderId="10" applyNumberFormat="0" applyFont="1" applyFill="1" applyBorder="1" applyAlignment="1" applyProtection="0">
      <alignment horizontal="center" vertical="bottom"/>
    </xf>
    <xf numFmtId="0" fontId="5" fillId="2" borderId="11" applyNumberFormat="0" applyFont="1" applyFill="1" applyBorder="1" applyAlignment="1" applyProtection="0">
      <alignment horizontal="center" vertical="bottom"/>
    </xf>
    <xf numFmtId="0" fontId="6" fillId="2" borderId="12" applyNumberFormat="0" applyFont="1" applyFill="1" applyBorder="1" applyAlignment="1" applyProtection="0">
      <alignment vertical="bottom"/>
    </xf>
    <xf numFmtId="0" fontId="20" fillId="2" borderId="9" applyNumberFormat="0" applyFont="1" applyFill="1" applyBorder="1" applyAlignment="1" applyProtection="0">
      <alignment vertical="bottom"/>
    </xf>
    <xf numFmtId="0" fontId="20" fillId="2" borderId="10" applyNumberFormat="0" applyFont="1" applyFill="1" applyBorder="1" applyAlignment="1" applyProtection="0">
      <alignment vertical="bottom"/>
    </xf>
    <xf numFmtId="0" fontId="20" fillId="2" borderId="11" applyNumberFormat="0" applyFont="1" applyFill="1" applyBorder="1" applyAlignment="1" applyProtection="0">
      <alignment vertical="bottom"/>
    </xf>
    <xf numFmtId="0" fontId="19" fillId="2" borderId="9" applyNumberFormat="0" applyFont="1" applyFill="1" applyBorder="1" applyAlignment="1" applyProtection="0">
      <alignment vertical="bottom"/>
    </xf>
    <xf numFmtId="0" fontId="19" fillId="2" borderId="10" applyNumberFormat="0" applyFont="1" applyFill="1" applyBorder="1" applyAlignment="1" applyProtection="0">
      <alignment vertical="bottom"/>
    </xf>
    <xf numFmtId="0" fontId="19" fillId="2" borderId="10" applyNumberFormat="0" applyFont="1" applyFill="1" applyBorder="1" applyAlignment="1" applyProtection="0">
      <alignment horizontal="center" vertical="bottom"/>
    </xf>
    <xf numFmtId="0" fontId="19" fillId="2" borderId="11" applyNumberFormat="0" applyFont="1" applyFill="1" applyBorder="1" applyAlignment="1" applyProtection="0">
      <alignment horizontal="center" vertical="bottom"/>
    </xf>
    <xf numFmtId="0" fontId="5" fillId="2" borderId="1" applyNumberFormat="0" applyFont="1" applyFill="1" applyBorder="1" applyAlignment="1" applyProtection="0">
      <alignment horizontal="right" vertical="bottom"/>
    </xf>
    <xf numFmtId="0" fontId="7" fillId="2" borderId="2" applyNumberFormat="0" applyFont="1" applyFill="1" applyBorder="1" applyAlignment="1" applyProtection="0">
      <alignment vertical="bottom"/>
    </xf>
    <xf numFmtId="0" fontId="7" fillId="2" borderId="13" applyNumberFormat="0" applyFont="1" applyFill="1" applyBorder="1" applyAlignment="1" applyProtection="0">
      <alignment vertical="bottom"/>
    </xf>
    <xf numFmtId="0" fontId="7" fillId="2" borderId="4" applyNumberFormat="0" applyFont="1" applyFill="1" applyBorder="1" applyAlignment="1" applyProtection="0">
      <alignment vertical="bottom"/>
    </xf>
    <xf numFmtId="49" fontId="4" fillId="2" borderId="4" applyNumberFormat="1" applyFont="1" applyFill="1" applyBorder="1" applyAlignment="1" applyProtection="0">
      <alignment horizontal="center" vertical="bottom"/>
    </xf>
    <xf numFmtId="0" fontId="4" fillId="2" borderId="4" applyNumberFormat="0" applyFont="1" applyFill="1" applyBorder="1" applyAlignment="1" applyProtection="0">
      <alignment horizontal="center" vertical="bottom"/>
    </xf>
    <xf numFmtId="49" fontId="7" fillId="2" borderId="4" applyNumberFormat="1" applyFont="1" applyFill="1" applyBorder="1" applyAlignment="1" applyProtection="0">
      <alignment vertical="bottom"/>
    </xf>
    <xf numFmtId="0" fontId="4" fillId="2" borderId="4" applyNumberFormat="1" applyFont="1" applyFill="1" applyBorder="1" applyAlignment="1" applyProtection="0">
      <alignment horizontal="left" vertical="bottom"/>
    </xf>
    <xf numFmtId="0" fontId="7" fillId="2" borderId="4" applyNumberFormat="1" applyFont="1" applyFill="1" applyBorder="1" applyAlignment="1" applyProtection="0">
      <alignment vertical="bottom"/>
    </xf>
    <xf numFmtId="0" fontId="0" fillId="2" borderId="4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d0806"/>
      <rgbColor rgb="ff00330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87808</xdr:colOff>
      <xdr:row>3</xdr:row>
      <xdr:rowOff>12748</xdr:rowOff>
    </xdr:from>
    <xdr:to>
      <xdr:col>4</xdr:col>
      <xdr:colOff>584361</xdr:colOff>
      <xdr:row>12</xdr:row>
      <xdr:rowOff>50998</xdr:rowOff>
    </xdr:to>
    <xdr:pic>
      <xdr:nvPicPr>
        <xdr:cNvPr id="2" name="MAY DAY 10-200" descr="MAY DAY 10-200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87808" y="647748"/>
          <a:ext cx="5716254" cy="175275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64392</xdr:colOff>
      <xdr:row>56</xdr:row>
      <xdr:rowOff>38250</xdr:rowOff>
    </xdr:from>
    <xdr:to>
      <xdr:col>4</xdr:col>
      <xdr:colOff>571213</xdr:colOff>
      <xdr:row>66</xdr:row>
      <xdr:rowOff>102750</xdr:rowOff>
    </xdr:to>
    <xdr:pic>
      <xdr:nvPicPr>
        <xdr:cNvPr id="3" name="DSL70-140" descr="DSL70-140"/>
        <xdr:cNvPicPr>
          <a:picLocks noChangeAspect="1"/>
        </xdr:cNvPicPr>
      </xdr:nvPicPr>
      <xdr:blipFill>
        <a:blip r:embed="rId2">
          <a:extLst/>
        </a:blip>
        <a:stretch>
          <a:fillRect/>
        </a:stretch>
      </xdr:blipFill>
      <xdr:spPr>
        <a:xfrm>
          <a:off x="64391" y="11011050"/>
          <a:ext cx="5726523" cy="19695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0</xdr:col>
      <xdr:colOff>114151</xdr:colOff>
      <xdr:row>20</xdr:row>
      <xdr:rowOff>153749</xdr:rowOff>
    </xdr:from>
    <xdr:to>
      <xdr:col>4</xdr:col>
      <xdr:colOff>546235</xdr:colOff>
      <xdr:row>29</xdr:row>
      <xdr:rowOff>102749</xdr:rowOff>
    </xdr:to>
    <xdr:pic>
      <xdr:nvPicPr>
        <xdr:cNvPr id="4" name="7343-190,230,280,420" descr="7343-190,230,280,420"/>
        <xdr:cNvPicPr>
          <a:picLocks noChangeAspect="1"/>
        </xdr:cNvPicPr>
      </xdr:nvPicPr>
      <xdr:blipFill>
        <a:blip r:embed="rId3">
          <a:extLst/>
        </a:blip>
        <a:stretch>
          <a:fillRect/>
        </a:stretch>
      </xdr:blipFill>
      <xdr:spPr>
        <a:xfrm>
          <a:off x="114151" y="4128849"/>
          <a:ext cx="5651785" cy="1663501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N107"/>
  <sheetViews>
    <sheetView workbookViewId="0" showGridLines="0" defaultGridColor="1"/>
  </sheetViews>
  <sheetFormatPr defaultColWidth="8.83333" defaultRowHeight="15" customHeight="1" outlineLevelRow="0" outlineLevelCol="0"/>
  <cols>
    <col min="1" max="1" width="39.3516" style="1" customWidth="1"/>
    <col min="2" max="3" width="10.1719" style="1" customWidth="1"/>
    <col min="4" max="14" width="8.85156" style="1" customWidth="1"/>
    <col min="15" max="16384" width="8.85156" style="1" customWidth="1"/>
  </cols>
  <sheetData>
    <row r="1" ht="20" customHeight="1">
      <c r="A1" t="s" s="2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15" customHeight="1">
      <c r="A2" t="s" s="4">
        <v>1</v>
      </c>
      <c r="B2" s="5">
        <v>42543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ht="15" customHeight="1">
      <c r="A5" s="3"/>
      <c r="B5" s="3"/>
      <c r="C5" s="3"/>
      <c r="D5" s="3"/>
      <c r="E5" s="3"/>
      <c r="F5" s="3"/>
      <c r="G5" s="3"/>
      <c r="H5" s="3"/>
      <c r="I5" t="s" s="6">
        <v>2</v>
      </c>
      <c r="J5" t="s" s="6">
        <v>3</v>
      </c>
      <c r="K5" t="s" s="6">
        <v>4</v>
      </c>
      <c r="L5" t="s" s="6">
        <v>5</v>
      </c>
      <c r="M5" t="s" s="6">
        <v>6</v>
      </c>
      <c r="N5" s="7"/>
    </row>
    <row r="6" ht="1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ht="15" customHeight="1">
      <c r="A7" s="3"/>
      <c r="B7" s="3"/>
      <c r="C7" s="3"/>
      <c r="D7" s="3"/>
      <c r="E7" s="3"/>
      <c r="F7" s="3"/>
      <c r="G7" s="3"/>
      <c r="H7" t="s" s="4">
        <v>7</v>
      </c>
      <c r="I7" s="8">
        <f>1960+667</f>
        <v>2627</v>
      </c>
      <c r="J7" s="8">
        <f>1960+677</f>
        <v>2637</v>
      </c>
      <c r="K7" s="8">
        <f>2145+622</f>
        <v>2767</v>
      </c>
      <c r="L7" s="3"/>
      <c r="M7" s="8">
        <f>1255+895+1008</f>
        <v>3158</v>
      </c>
      <c r="N7" s="3"/>
    </row>
    <row r="8" ht="15" customHeight="1">
      <c r="A8" s="3"/>
      <c r="B8" s="3"/>
      <c r="C8" s="3"/>
      <c r="D8" s="3"/>
      <c r="E8" s="3"/>
      <c r="F8" s="3"/>
      <c r="G8" s="3"/>
      <c r="H8" t="s" s="4">
        <v>8</v>
      </c>
      <c r="I8" s="8">
        <f t="shared" si="4" ref="I8:J9">1960+646</f>
        <v>2606</v>
      </c>
      <c r="J8" s="8">
        <f>1960+656</f>
        <v>2616</v>
      </c>
      <c r="K8" s="8">
        <f>2145+602</f>
        <v>2747</v>
      </c>
      <c r="L8" s="3"/>
      <c r="M8" s="8">
        <f>1255+895+850</f>
        <v>3000</v>
      </c>
      <c r="N8" s="3"/>
    </row>
    <row r="9" ht="15" customHeight="1">
      <c r="A9" s="3"/>
      <c r="B9" s="3"/>
      <c r="C9" s="3"/>
      <c r="D9" s="3"/>
      <c r="E9" s="3"/>
      <c r="F9" s="3"/>
      <c r="G9" s="3"/>
      <c r="H9" t="s" s="4">
        <v>9</v>
      </c>
      <c r="I9" s="8">
        <f>1960+632</f>
        <v>2592</v>
      </c>
      <c r="J9" s="8">
        <f t="shared" si="4"/>
        <v>2606</v>
      </c>
      <c r="K9" s="8">
        <f>2145+592</f>
        <v>2737</v>
      </c>
      <c r="L9" s="3"/>
      <c r="M9" s="8">
        <f>1255+895+834</f>
        <v>2984</v>
      </c>
      <c r="N9" s="3"/>
    </row>
    <row r="10" ht="15" customHeight="1">
      <c r="A10" s="3"/>
      <c r="B10" s="3"/>
      <c r="C10" s="3"/>
      <c r="D10" s="3"/>
      <c r="E10" s="3"/>
      <c r="F10" s="3"/>
      <c r="G10" s="3"/>
      <c r="H10" t="s" s="4">
        <v>10</v>
      </c>
      <c r="I10" s="8">
        <f>1960+641</f>
        <v>2601</v>
      </c>
      <c r="J10" s="8">
        <f>1960+657</f>
        <v>2617</v>
      </c>
      <c r="K10" s="8">
        <f>2145+600</f>
        <v>2745</v>
      </c>
      <c r="L10" s="3"/>
      <c r="M10" s="8">
        <f>1255+895+815</f>
        <v>2965</v>
      </c>
      <c r="N10" s="3"/>
    </row>
    <row r="11" ht="15" customHeight="1">
      <c r="A11" s="3"/>
      <c r="B11" s="3"/>
      <c r="C11" s="3"/>
      <c r="D11" s="3"/>
      <c r="E11" s="3"/>
      <c r="F11" s="3"/>
      <c r="G11" s="3"/>
      <c r="H11" t="s" s="4">
        <v>11</v>
      </c>
      <c r="I11" s="8">
        <f>2050+561</f>
        <v>2611</v>
      </c>
      <c r="J11" s="8">
        <f>2050+582</f>
        <v>2632</v>
      </c>
      <c r="K11" s="8">
        <f>2235+523</f>
        <v>2758</v>
      </c>
      <c r="L11" s="3"/>
      <c r="M11" s="3"/>
      <c r="N11" s="3"/>
    </row>
    <row r="12" ht="15" customHeight="1">
      <c r="A12" s="3"/>
      <c r="B12" s="3"/>
      <c r="C12" s="3"/>
      <c r="D12" s="3"/>
      <c r="E12" s="3"/>
      <c r="F12" s="3"/>
      <c r="G12" s="3"/>
      <c r="H12" t="s" s="4">
        <v>12</v>
      </c>
      <c r="I12" s="8">
        <f>2050+592</f>
        <v>2642</v>
      </c>
      <c r="J12" s="8">
        <f>2050+613</f>
        <v>2663</v>
      </c>
      <c r="K12" s="8">
        <f>2235+545</f>
        <v>2780</v>
      </c>
      <c r="L12" s="3"/>
      <c r="M12" s="3"/>
      <c r="N12" s="3"/>
    </row>
    <row r="13" ht="15" customHeight="1">
      <c r="A13" s="3"/>
      <c r="B13" s="3"/>
      <c r="C13" s="3"/>
      <c r="D13" s="3"/>
      <c r="E13" s="3"/>
      <c r="F13" s="3"/>
      <c r="G13" s="3"/>
      <c r="H13" t="s" s="4">
        <v>13</v>
      </c>
      <c r="I13" s="8">
        <f>2140+504</f>
        <v>2644</v>
      </c>
      <c r="J13" s="8">
        <f>2140+531</f>
        <v>2671</v>
      </c>
      <c r="K13" s="8">
        <f>2235+539</f>
        <v>2774</v>
      </c>
      <c r="L13" s="3"/>
      <c r="M13" s="3"/>
      <c r="N13" s="3"/>
    </row>
    <row r="14" ht="18" customHeight="1">
      <c r="A14" t="s" s="9">
        <v>14</v>
      </c>
      <c r="B14" s="3"/>
      <c r="C14" s="3"/>
      <c r="D14" s="3"/>
      <c r="E14" s="3"/>
      <c r="F14" s="3"/>
      <c r="G14" s="3"/>
      <c r="H14" t="s" s="4">
        <v>15</v>
      </c>
      <c r="I14" s="8">
        <f>2140+507</f>
        <v>2647</v>
      </c>
      <c r="J14" s="8">
        <f>2140+527</f>
        <v>2667</v>
      </c>
      <c r="K14" s="8">
        <f>2235+515</f>
        <v>2750</v>
      </c>
      <c r="L14" s="3"/>
      <c r="M14" s="3"/>
      <c r="N14" s="3"/>
    </row>
    <row r="15" ht="15" customHeight="1">
      <c r="A15" t="s" s="4">
        <v>16</v>
      </c>
      <c r="B15" t="s" s="6">
        <v>17</v>
      </c>
      <c r="C15" t="s" s="6">
        <v>18</v>
      </c>
      <c r="D15" t="s" s="6">
        <v>19</v>
      </c>
      <c r="E15" s="3"/>
      <c r="F15" s="3"/>
      <c r="G15" s="3"/>
      <c r="H15" t="s" s="4">
        <v>20</v>
      </c>
      <c r="I15" s="8">
        <f>1850+705</f>
        <v>2555</v>
      </c>
      <c r="J15" s="8">
        <f>1850+740</f>
        <v>2590</v>
      </c>
      <c r="K15" s="8">
        <f>1850+764</f>
        <v>2614</v>
      </c>
      <c r="L15" s="8">
        <f>1850+822</f>
        <v>2672</v>
      </c>
      <c r="M15" s="3"/>
      <c r="N15" s="3"/>
    </row>
    <row r="16" ht="15" customHeight="1">
      <c r="A16" t="s" s="10">
        <v>21</v>
      </c>
      <c r="B16" s="8">
        <v>2</v>
      </c>
      <c r="C16" s="8">
        <v>1455</v>
      </c>
      <c r="D16" s="11">
        <f>C16-90</f>
        <v>1365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ht="15" customHeight="1">
      <c r="A17" t="s" s="10">
        <v>22</v>
      </c>
      <c r="B17" s="3"/>
      <c r="C17" s="3"/>
      <c r="D17" s="3"/>
      <c r="E17" s="3"/>
      <c r="F17" s="3"/>
      <c r="G17" s="3"/>
      <c r="H17" s="12"/>
      <c r="I17" t="s" s="13">
        <v>2</v>
      </c>
      <c r="J17" t="s" s="13">
        <v>3</v>
      </c>
      <c r="K17" t="s" s="13">
        <v>4</v>
      </c>
      <c r="L17" t="s" s="13">
        <v>5</v>
      </c>
      <c r="M17" t="s" s="13">
        <v>6</v>
      </c>
      <c r="N17" s="3"/>
    </row>
    <row r="18" ht="15" customHeight="1">
      <c r="A18" s="14"/>
      <c r="B18" s="3"/>
      <c r="C18" s="3"/>
      <c r="D18" s="3"/>
      <c r="E18" s="3"/>
      <c r="F18" s="3"/>
      <c r="G18" s="3"/>
      <c r="H18" s="12"/>
      <c r="I18" s="12"/>
      <c r="J18" s="12"/>
      <c r="K18" s="12"/>
      <c r="L18" s="12"/>
      <c r="M18" s="12"/>
      <c r="N18" s="3"/>
    </row>
    <row r="19" ht="20" customHeight="1">
      <c r="A19" t="s" s="2">
        <v>0</v>
      </c>
      <c r="B19" s="3"/>
      <c r="C19" s="3"/>
      <c r="D19" s="3"/>
      <c r="E19" s="3"/>
      <c r="F19" s="3"/>
      <c r="G19" s="3"/>
      <c r="H19" s="15">
        <v>1</v>
      </c>
      <c r="I19" s="16">
        <f t="shared" si="33" ref="I19:K27">5-9</f>
        <v>-4</v>
      </c>
      <c r="J19" s="16">
        <f t="shared" si="33"/>
        <v>-4</v>
      </c>
      <c r="K19" s="16">
        <f t="shared" si="33"/>
        <v>-4</v>
      </c>
      <c r="L19" s="17"/>
      <c r="M19" s="16">
        <f t="shared" si="36" ref="M19:M22">5-13-13</f>
        <v>-21</v>
      </c>
      <c r="N19" s="3"/>
    </row>
    <row r="20" ht="15" customHeight="1">
      <c r="A20" t="s" s="4">
        <v>1</v>
      </c>
      <c r="B20" s="5">
        <v>42543</v>
      </c>
      <c r="C20" s="3"/>
      <c r="D20" s="3"/>
      <c r="E20" s="3"/>
      <c r="F20" s="3"/>
      <c r="G20" s="3"/>
      <c r="H20" t="s" s="18">
        <v>8</v>
      </c>
      <c r="I20" s="16">
        <f t="shared" si="37" ref="I20:L27">5-10</f>
        <v>-5</v>
      </c>
      <c r="J20" s="16">
        <f t="shared" si="37"/>
        <v>-5</v>
      </c>
      <c r="K20" s="16">
        <f t="shared" si="37"/>
        <v>-5</v>
      </c>
      <c r="L20" s="17"/>
      <c r="M20" s="16">
        <f t="shared" si="36"/>
        <v>-21</v>
      </c>
      <c r="N20" s="3"/>
    </row>
    <row r="21" ht="15" customHeight="1">
      <c r="A21" s="3"/>
      <c r="B21" s="3"/>
      <c r="C21" s="3"/>
      <c r="D21" s="3"/>
      <c r="E21" s="3"/>
      <c r="F21" s="3"/>
      <c r="G21" s="3"/>
      <c r="H21" t="s" s="18">
        <v>9</v>
      </c>
      <c r="I21" s="16">
        <f t="shared" si="33"/>
        <v>-4</v>
      </c>
      <c r="J21" s="16">
        <f t="shared" si="33"/>
        <v>-4</v>
      </c>
      <c r="K21" s="16">
        <f t="shared" si="33"/>
        <v>-4</v>
      </c>
      <c r="L21" s="17"/>
      <c r="M21" s="16">
        <f t="shared" si="36"/>
        <v>-21</v>
      </c>
      <c r="N21" s="3"/>
    </row>
    <row r="22" ht="15" customHeight="1">
      <c r="A22" s="3"/>
      <c r="B22" s="3"/>
      <c r="C22" s="3"/>
      <c r="D22" s="3"/>
      <c r="E22" s="3"/>
      <c r="F22" s="3"/>
      <c r="G22" s="3"/>
      <c r="H22" t="s" s="18">
        <v>10</v>
      </c>
      <c r="I22" s="16">
        <f t="shared" si="37"/>
        <v>-5</v>
      </c>
      <c r="J22" s="16">
        <f t="shared" si="37"/>
        <v>-5</v>
      </c>
      <c r="K22" s="16">
        <f t="shared" si="37"/>
        <v>-5</v>
      </c>
      <c r="L22" s="17"/>
      <c r="M22" s="16">
        <f t="shared" si="36"/>
        <v>-21</v>
      </c>
      <c r="N22" s="3"/>
    </row>
    <row r="23" ht="15" customHeight="1">
      <c r="A23" s="3"/>
      <c r="B23" s="3"/>
      <c r="C23" s="3"/>
      <c r="D23" s="3"/>
      <c r="E23" s="3"/>
      <c r="F23" s="3"/>
      <c r="G23" s="3"/>
      <c r="H23" t="s" s="18">
        <v>11</v>
      </c>
      <c r="I23" s="16">
        <f t="shared" si="33"/>
        <v>-4</v>
      </c>
      <c r="J23" s="16">
        <f t="shared" si="33"/>
        <v>-4</v>
      </c>
      <c r="K23" s="16">
        <f t="shared" si="33"/>
        <v>-4</v>
      </c>
      <c r="L23" s="17"/>
      <c r="M23" s="17"/>
      <c r="N23" s="3"/>
    </row>
    <row r="24" ht="15" customHeight="1">
      <c r="A24" s="3"/>
      <c r="B24" s="3"/>
      <c r="C24" s="3"/>
      <c r="D24" s="3"/>
      <c r="E24" s="3"/>
      <c r="F24" s="3"/>
      <c r="G24" s="3"/>
      <c r="H24" t="s" s="18">
        <v>12</v>
      </c>
      <c r="I24" s="16">
        <f t="shared" si="37"/>
        <v>-5</v>
      </c>
      <c r="J24" s="16">
        <f t="shared" si="37"/>
        <v>-5</v>
      </c>
      <c r="K24" s="16">
        <f t="shared" si="37"/>
        <v>-5</v>
      </c>
      <c r="L24" s="17"/>
      <c r="M24" s="17"/>
      <c r="N24" s="3"/>
    </row>
    <row r="25" ht="15" customHeight="1">
      <c r="A25" s="3"/>
      <c r="B25" s="3"/>
      <c r="C25" s="3"/>
      <c r="D25" s="3"/>
      <c r="E25" s="3"/>
      <c r="F25" s="3"/>
      <c r="G25" s="3"/>
      <c r="H25" t="s" s="18">
        <v>13</v>
      </c>
      <c r="I25" s="16">
        <f t="shared" si="33"/>
        <v>-4</v>
      </c>
      <c r="J25" s="16">
        <f t="shared" si="33"/>
        <v>-4</v>
      </c>
      <c r="K25" s="16">
        <f t="shared" si="33"/>
        <v>-4</v>
      </c>
      <c r="L25" s="17"/>
      <c r="M25" s="17"/>
      <c r="N25" s="3"/>
    </row>
    <row r="26" ht="15" customHeight="1">
      <c r="A26" s="3"/>
      <c r="B26" s="3"/>
      <c r="C26" s="3"/>
      <c r="D26" s="3"/>
      <c r="E26" s="3"/>
      <c r="F26" s="3"/>
      <c r="G26" s="3"/>
      <c r="H26" t="s" s="18">
        <v>15</v>
      </c>
      <c r="I26" s="16">
        <f t="shared" si="37"/>
        <v>-5</v>
      </c>
      <c r="J26" s="16">
        <f t="shared" si="37"/>
        <v>-5</v>
      </c>
      <c r="K26" s="16">
        <f t="shared" si="37"/>
        <v>-5</v>
      </c>
      <c r="L26" s="17"/>
      <c r="M26" s="17"/>
      <c r="N26" s="3"/>
    </row>
    <row r="27" ht="15" customHeight="1">
      <c r="A27" s="3"/>
      <c r="B27" s="3"/>
      <c r="C27" s="3"/>
      <c r="D27" s="3"/>
      <c r="E27" s="3"/>
      <c r="F27" s="3"/>
      <c r="G27" s="3"/>
      <c r="H27" t="s" s="18">
        <v>20</v>
      </c>
      <c r="I27" s="16">
        <f>5-8</f>
        <v>-3</v>
      </c>
      <c r="J27" s="16">
        <f t="shared" si="33"/>
        <v>-4</v>
      </c>
      <c r="K27" s="16">
        <f t="shared" si="33"/>
        <v>-4</v>
      </c>
      <c r="L27" s="16">
        <f t="shared" si="37"/>
        <v>-5</v>
      </c>
      <c r="M27" s="17"/>
      <c r="N27" s="3"/>
    </row>
    <row r="28" ht="1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ht="15" customHeight="1">
      <c r="A29" s="3"/>
      <c r="B29" s="3"/>
      <c r="C29" s="3"/>
      <c r="D29" s="3"/>
      <c r="E29" s="3"/>
      <c r="F29" s="3"/>
      <c r="G29" s="3"/>
      <c r="H29" s="12"/>
      <c r="I29" t="s" s="13">
        <v>2</v>
      </c>
      <c r="J29" t="s" s="13">
        <v>3</v>
      </c>
      <c r="K29" t="s" s="13">
        <v>4</v>
      </c>
      <c r="L29" t="s" s="13">
        <v>5</v>
      </c>
      <c r="M29" t="s" s="13">
        <v>6</v>
      </c>
      <c r="N29" s="3"/>
    </row>
    <row r="30" ht="15" customHeight="1">
      <c r="A30" s="3"/>
      <c r="B30" s="3"/>
      <c r="C30" s="3"/>
      <c r="D30" s="3"/>
      <c r="E30" s="3"/>
      <c r="F30" s="3"/>
      <c r="G30" s="3"/>
      <c r="H30" s="12"/>
      <c r="I30" s="12"/>
      <c r="J30" s="12"/>
      <c r="K30" s="12"/>
      <c r="L30" s="12"/>
      <c r="M30" s="12"/>
      <c r="N30" s="3"/>
    </row>
    <row r="31" ht="18" customHeight="1">
      <c r="A31" t="s" s="19">
        <v>23</v>
      </c>
      <c r="B31" s="3"/>
      <c r="C31" s="3"/>
      <c r="D31" s="3"/>
      <c r="E31" s="3"/>
      <c r="F31" s="3"/>
      <c r="G31" s="3"/>
      <c r="H31" s="15">
        <v>1</v>
      </c>
      <c r="I31" s="16">
        <f>I7+I19</f>
        <v>2623</v>
      </c>
      <c r="J31" s="16">
        <f>J7+J19</f>
        <v>2633</v>
      </c>
      <c r="K31" s="16">
        <f>K7+K19</f>
        <v>2763</v>
      </c>
      <c r="L31" s="17"/>
      <c r="M31" s="16">
        <f>M7+M19</f>
        <v>3137</v>
      </c>
      <c r="N31" s="3"/>
    </row>
    <row r="32" ht="15" customHeight="1">
      <c r="A32" t="s" s="4">
        <v>16</v>
      </c>
      <c r="B32" t="s" s="6">
        <v>17</v>
      </c>
      <c r="C32" t="s" s="6">
        <v>18</v>
      </c>
      <c r="D32" t="s" s="20">
        <v>24</v>
      </c>
      <c r="E32" s="3"/>
      <c r="F32" s="3"/>
      <c r="G32" s="3"/>
      <c r="H32" t="s" s="18">
        <v>8</v>
      </c>
      <c r="I32" s="16">
        <f>I8+I20</f>
        <v>2601</v>
      </c>
      <c r="J32" s="16">
        <f>J8+J20</f>
        <v>2611</v>
      </c>
      <c r="K32" s="16">
        <f>K8+K20</f>
        <v>2742</v>
      </c>
      <c r="L32" s="17"/>
      <c r="M32" s="16">
        <f>M8+M20</f>
        <v>2979</v>
      </c>
      <c r="N32" s="3"/>
    </row>
    <row r="33" ht="15" customHeight="1">
      <c r="A33" t="s" s="10">
        <v>25</v>
      </c>
      <c r="B33" s="8">
        <v>2</v>
      </c>
      <c r="C33" s="21">
        <v>1850</v>
      </c>
      <c r="D33" s="22">
        <f>C33+90</f>
        <v>1940</v>
      </c>
      <c r="E33" s="23"/>
      <c r="F33" s="3"/>
      <c r="G33" s="3"/>
      <c r="H33" t="s" s="18">
        <v>9</v>
      </c>
      <c r="I33" s="16">
        <f>I9+I21</f>
        <v>2588</v>
      </c>
      <c r="J33" s="16">
        <f>J9+J21</f>
        <v>2602</v>
      </c>
      <c r="K33" s="16">
        <f>K9+K21</f>
        <v>2733</v>
      </c>
      <c r="L33" s="17"/>
      <c r="M33" s="16">
        <f>M9+M21</f>
        <v>2963</v>
      </c>
      <c r="N33" s="3"/>
    </row>
    <row r="34" ht="15" customHeight="1">
      <c r="A34" s="3"/>
      <c r="B34" s="3"/>
      <c r="C34" s="3"/>
      <c r="D34" s="24"/>
      <c r="E34" s="3"/>
      <c r="F34" s="3"/>
      <c r="G34" s="3"/>
      <c r="H34" t="s" s="18">
        <v>10</v>
      </c>
      <c r="I34" s="16">
        <f>I10+I22</f>
        <v>2596</v>
      </c>
      <c r="J34" s="16">
        <f>J10+J22</f>
        <v>2612</v>
      </c>
      <c r="K34" s="16">
        <f>K10+K22</f>
        <v>2740</v>
      </c>
      <c r="L34" s="17"/>
      <c r="M34" s="16">
        <f>M10+M22</f>
        <v>2944</v>
      </c>
      <c r="N34" s="3"/>
    </row>
    <row r="35" ht="18" customHeight="1">
      <c r="A35" t="s" s="19">
        <v>26</v>
      </c>
      <c r="B35" s="3"/>
      <c r="C35" s="3"/>
      <c r="D35" s="3"/>
      <c r="E35" s="3"/>
      <c r="F35" s="3"/>
      <c r="G35" s="3"/>
      <c r="H35" t="s" s="18">
        <v>11</v>
      </c>
      <c r="I35" s="16">
        <f>I11+I23</f>
        <v>2607</v>
      </c>
      <c r="J35" s="16">
        <f>J11+J23</f>
        <v>2628</v>
      </c>
      <c r="K35" s="16">
        <f>K11+K23</f>
        <v>2754</v>
      </c>
      <c r="L35" s="17"/>
      <c r="M35" s="17"/>
      <c r="N35" s="3"/>
    </row>
    <row r="36" ht="15" customHeight="1">
      <c r="A36" t="s" s="4">
        <v>16</v>
      </c>
      <c r="B36" t="s" s="6">
        <v>17</v>
      </c>
      <c r="C36" t="s" s="6">
        <v>18</v>
      </c>
      <c r="D36" t="s" s="6">
        <v>24</v>
      </c>
      <c r="E36" s="3"/>
      <c r="F36" s="3"/>
      <c r="G36" s="3"/>
      <c r="H36" t="s" s="18">
        <v>12</v>
      </c>
      <c r="I36" s="16">
        <f>I12+I24</f>
        <v>2637</v>
      </c>
      <c r="J36" s="16">
        <f>J12+J24</f>
        <v>2658</v>
      </c>
      <c r="K36" s="16">
        <f>K12+K24</f>
        <v>2775</v>
      </c>
      <c r="L36" s="17"/>
      <c r="M36" s="17"/>
      <c r="N36" s="3"/>
    </row>
    <row r="37" ht="15" customHeight="1">
      <c r="A37" t="s" s="10">
        <v>27</v>
      </c>
      <c r="B37" s="8">
        <v>2</v>
      </c>
      <c r="C37" s="8">
        <v>1850</v>
      </c>
      <c r="D37" s="25">
        <f>C37+90</f>
        <v>1940</v>
      </c>
      <c r="E37" s="3"/>
      <c r="F37" s="3"/>
      <c r="G37" s="3"/>
      <c r="H37" t="s" s="18">
        <v>13</v>
      </c>
      <c r="I37" s="16">
        <f>I13+I25</f>
        <v>2640</v>
      </c>
      <c r="J37" s="16">
        <f>J13+J25</f>
        <v>2667</v>
      </c>
      <c r="K37" s="16">
        <f>K13+K25</f>
        <v>2770</v>
      </c>
      <c r="L37" s="17"/>
      <c r="M37" s="17"/>
      <c r="N37" s="3"/>
    </row>
    <row r="38" ht="15" customHeight="1">
      <c r="A38" t="s" s="10">
        <v>28</v>
      </c>
      <c r="B38" s="8">
        <v>8</v>
      </c>
      <c r="C38" s="8">
        <v>1960</v>
      </c>
      <c r="D38" s="25">
        <f>C38+90</f>
        <v>2050</v>
      </c>
      <c r="E38" s="3"/>
      <c r="F38" s="3"/>
      <c r="G38" s="3"/>
      <c r="H38" t="s" s="18">
        <v>15</v>
      </c>
      <c r="I38" s="16">
        <f>I14+I26</f>
        <v>2642</v>
      </c>
      <c r="J38" s="16">
        <f>J14+J26</f>
        <v>2662</v>
      </c>
      <c r="K38" s="16">
        <f>K14+K26</f>
        <v>2745</v>
      </c>
      <c r="L38" s="17"/>
      <c r="M38" s="17"/>
      <c r="N38" s="3"/>
    </row>
    <row r="39" ht="15" customHeight="1">
      <c r="A39" t="s" s="10">
        <v>29</v>
      </c>
      <c r="B39" s="8">
        <v>4</v>
      </c>
      <c r="C39" s="8">
        <v>2050</v>
      </c>
      <c r="D39" s="25">
        <f>C39+90</f>
        <v>2140</v>
      </c>
      <c r="E39" s="3"/>
      <c r="F39" s="3"/>
      <c r="G39" s="3"/>
      <c r="H39" t="s" s="18">
        <v>20</v>
      </c>
      <c r="I39" s="16">
        <f>I15+I27</f>
        <v>2552</v>
      </c>
      <c r="J39" s="16">
        <f>J15+J27</f>
        <v>2586</v>
      </c>
      <c r="K39" s="16">
        <f>K15+K27</f>
        <v>2610</v>
      </c>
      <c r="L39" s="16">
        <f>L15+L27</f>
        <v>2667</v>
      </c>
      <c r="M39" s="17"/>
      <c r="N39" s="3"/>
    </row>
    <row r="40" ht="15" customHeight="1">
      <c r="A40" t="s" s="10">
        <v>30</v>
      </c>
      <c r="B40" s="8">
        <v>4</v>
      </c>
      <c r="C40" s="8">
        <v>2140</v>
      </c>
      <c r="D40" s="25">
        <f>C40+90</f>
        <v>2230</v>
      </c>
      <c r="E40" s="3"/>
      <c r="F40" s="3"/>
      <c r="G40" s="3"/>
      <c r="H40" s="3"/>
      <c r="I40" s="3"/>
      <c r="J40" s="3"/>
      <c r="K40" s="3"/>
      <c r="L40" s="3"/>
      <c r="M40" s="3"/>
      <c r="N40" s="3"/>
    </row>
    <row r="41" ht="15" customHeight="1">
      <c r="A41" t="s" s="10">
        <v>31</v>
      </c>
      <c r="B41" s="8">
        <v>4</v>
      </c>
      <c r="C41" s="8">
        <v>2145</v>
      </c>
      <c r="D41" s="25">
        <f>C41+90</f>
        <v>2235</v>
      </c>
      <c r="E41" s="3"/>
      <c r="F41" s="3"/>
      <c r="G41" s="3"/>
      <c r="H41" s="3"/>
      <c r="I41" s="3"/>
      <c r="J41" s="3"/>
      <c r="K41" s="3"/>
      <c r="L41" s="3"/>
      <c r="M41" s="3"/>
      <c r="N41" s="3"/>
    </row>
    <row r="42" ht="15" customHeight="1">
      <c r="A42" t="s" s="10">
        <v>32</v>
      </c>
      <c r="B42" s="8">
        <v>4</v>
      </c>
      <c r="C42" s="8">
        <v>2235</v>
      </c>
      <c r="D42" s="25">
        <f>C42+90</f>
        <v>2325</v>
      </c>
      <c r="E42" s="3"/>
      <c r="F42" s="3"/>
      <c r="G42" s="3"/>
      <c r="H42" s="3"/>
      <c r="I42" s="3"/>
      <c r="J42" s="3"/>
      <c r="K42" s="3"/>
      <c r="L42" s="3"/>
      <c r="M42" s="3"/>
      <c r="N42" s="3"/>
    </row>
    <row r="43" ht="15" customHeight="1">
      <c r="A43" s="3"/>
      <c r="B43" s="3"/>
      <c r="C43" s="3"/>
      <c r="D43" s="25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ht="15" customHeight="1">
      <c r="A44" s="3"/>
      <c r="B44" s="3"/>
      <c r="C44" s="3"/>
      <c r="D44" s="25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ht="15" customHeight="1">
      <c r="A45" s="3"/>
      <c r="B45" s="3"/>
      <c r="C45" s="3"/>
      <c r="D45" s="25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ht="15" customHeight="1">
      <c r="A46" s="3"/>
      <c r="B46" s="3"/>
      <c r="C46" s="3"/>
      <c r="D46" s="25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ht="15" customHeight="1">
      <c r="A47" s="3"/>
      <c r="B47" s="3"/>
      <c r="C47" s="3"/>
      <c r="D47" s="25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ht="15" customHeight="1">
      <c r="A48" s="3"/>
      <c r="B48" s="3"/>
      <c r="C48" s="3"/>
      <c r="D48" s="25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ht="15" customHeight="1">
      <c r="A49" s="3"/>
      <c r="B49" s="3"/>
      <c r="C49" s="3"/>
      <c r="D49" s="25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ht="15" customHeight="1">
      <c r="A50" s="3"/>
      <c r="B50" s="3"/>
      <c r="C50" s="3"/>
      <c r="D50" s="25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ht="15" customHeight="1">
      <c r="A51" s="3"/>
      <c r="B51" s="3"/>
      <c r="C51" s="3"/>
      <c r="D51" s="25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ht="15" customHeight="1">
      <c r="A52" s="3"/>
      <c r="B52" s="3"/>
      <c r="C52" s="3"/>
      <c r="D52" s="25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ht="15" customHeight="1">
      <c r="A53" s="3"/>
      <c r="B53" s="3"/>
      <c r="C53" s="3"/>
      <c r="D53" s="25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ht="15" customHeight="1">
      <c r="A54" s="3"/>
      <c r="B54" s="3"/>
      <c r="C54" s="3"/>
      <c r="D54" s="25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ht="20" customHeight="1">
      <c r="A55" t="s" s="2">
        <v>0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ht="15" customHeight="1">
      <c r="A56" t="s" s="4">
        <v>1</v>
      </c>
      <c r="B56" s="5">
        <v>42543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ht="1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ht="1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ht="1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ht="1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ht="1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ht="1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ht="1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ht="1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ht="1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ht="1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ht="1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ht="1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ht="18" customHeight="1">
      <c r="A69" t="s" s="9">
        <v>33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ht="15" customHeight="1">
      <c r="A70" t="s" s="4">
        <v>16</v>
      </c>
      <c r="B70" t="s" s="6">
        <v>17</v>
      </c>
      <c r="C70" t="s" s="6">
        <v>18</v>
      </c>
      <c r="D70" t="s" s="6">
        <v>24</v>
      </c>
      <c r="E70" s="3"/>
      <c r="F70" s="3"/>
      <c r="G70" s="3"/>
      <c r="H70" s="3"/>
      <c r="I70" s="3"/>
      <c r="J70" s="3"/>
      <c r="K70" s="3"/>
      <c r="L70" s="3"/>
      <c r="M70" s="3"/>
      <c r="N70" s="3"/>
    </row>
    <row r="71" ht="15" customHeight="1">
      <c r="A71" t="s" s="10">
        <v>34</v>
      </c>
      <c r="B71" s="8">
        <v>2</v>
      </c>
      <c r="C71" s="8">
        <v>504</v>
      </c>
      <c r="D71" s="25">
        <f>C71+95</f>
        <v>599</v>
      </c>
      <c r="E71" s="3"/>
      <c r="F71" s="3"/>
      <c r="G71" s="3"/>
      <c r="H71" s="3"/>
      <c r="I71" s="3"/>
      <c r="J71" s="3"/>
      <c r="K71" s="3"/>
      <c r="L71" s="3"/>
      <c r="M71" s="3"/>
      <c r="N71" s="3"/>
    </row>
    <row r="72" ht="15" customHeight="1">
      <c r="A72" t="s" s="10">
        <v>35</v>
      </c>
      <c r="B72" s="8">
        <v>2</v>
      </c>
      <c r="C72" s="8">
        <v>507</v>
      </c>
      <c r="D72" s="25">
        <f>C72+95</f>
        <v>602</v>
      </c>
      <c r="E72" s="3"/>
      <c r="F72" s="3"/>
      <c r="G72" s="3"/>
      <c r="H72" s="3"/>
      <c r="I72" s="3"/>
      <c r="J72" s="3"/>
      <c r="K72" s="3"/>
      <c r="L72" s="3"/>
      <c r="M72" s="3"/>
      <c r="N72" s="3"/>
    </row>
    <row r="73" ht="15" customHeight="1">
      <c r="A73" t="s" s="10">
        <v>36</v>
      </c>
      <c r="B73" s="8">
        <v>2</v>
      </c>
      <c r="C73" s="8">
        <v>515</v>
      </c>
      <c r="D73" s="25">
        <f>C73+95</f>
        <v>610</v>
      </c>
      <c r="E73" s="3"/>
      <c r="F73" s="3"/>
      <c r="G73" s="3"/>
      <c r="H73" s="3"/>
      <c r="I73" s="3"/>
      <c r="J73" s="3"/>
      <c r="K73" s="3"/>
      <c r="L73" s="3"/>
      <c r="M73" s="3"/>
      <c r="N73" s="3"/>
    </row>
    <row r="74" ht="15" customHeight="1">
      <c r="A74" t="s" s="10">
        <v>37</v>
      </c>
      <c r="B74" s="8">
        <v>2</v>
      </c>
      <c r="C74" s="8">
        <v>523</v>
      </c>
      <c r="D74" s="25">
        <f>C74+95</f>
        <v>618</v>
      </c>
      <c r="E74" s="3"/>
      <c r="F74" s="3"/>
      <c r="G74" s="3"/>
      <c r="H74" s="3"/>
      <c r="I74" s="3"/>
      <c r="J74" s="3"/>
      <c r="K74" s="3"/>
      <c r="L74" s="3"/>
      <c r="M74" s="3"/>
      <c r="N74" s="3"/>
    </row>
    <row r="75" ht="15" customHeight="1">
      <c r="A75" t="s" s="10">
        <v>38</v>
      </c>
      <c r="B75" s="8">
        <v>2</v>
      </c>
      <c r="C75" s="8">
        <v>527</v>
      </c>
      <c r="D75" s="25">
        <f>C75+95</f>
        <v>622</v>
      </c>
      <c r="E75" s="3"/>
      <c r="F75" s="3"/>
      <c r="G75" s="3"/>
      <c r="H75" s="3"/>
      <c r="I75" s="3"/>
      <c r="J75" s="3"/>
      <c r="K75" s="3"/>
      <c r="L75" s="3"/>
      <c r="M75" s="3"/>
      <c r="N75" s="3"/>
    </row>
    <row r="76" ht="15" customHeight="1">
      <c r="A76" t="s" s="10">
        <v>39</v>
      </c>
      <c r="B76" s="8">
        <v>2</v>
      </c>
      <c r="C76" s="8">
        <v>531</v>
      </c>
      <c r="D76" s="25">
        <f>C76+95</f>
        <v>626</v>
      </c>
      <c r="E76" s="3"/>
      <c r="F76" s="3"/>
      <c r="G76" s="3"/>
      <c r="H76" s="3"/>
      <c r="I76" s="3"/>
      <c r="J76" s="3"/>
      <c r="K76" s="3"/>
      <c r="L76" s="3"/>
      <c r="M76" s="3"/>
      <c r="N76" s="3"/>
    </row>
    <row r="77" ht="15" customHeight="1">
      <c r="A77" t="s" s="10">
        <v>40</v>
      </c>
      <c r="B77" s="8">
        <v>2</v>
      </c>
      <c r="C77" s="8">
        <v>539</v>
      </c>
      <c r="D77" s="25">
        <f>C77+95</f>
        <v>634</v>
      </c>
      <c r="E77" s="3"/>
      <c r="F77" s="3"/>
      <c r="G77" s="3"/>
      <c r="H77" s="3"/>
      <c r="I77" s="3"/>
      <c r="J77" s="3"/>
      <c r="K77" s="3"/>
      <c r="L77" s="3"/>
      <c r="M77" s="3"/>
      <c r="N77" s="3"/>
    </row>
    <row r="78" ht="15" customHeight="1">
      <c r="A78" t="s" s="10">
        <v>41</v>
      </c>
      <c r="B78" s="8">
        <v>2</v>
      </c>
      <c r="C78" s="8">
        <v>545</v>
      </c>
      <c r="D78" s="25">
        <f>C78+95</f>
        <v>640</v>
      </c>
      <c r="E78" s="3"/>
      <c r="F78" s="3"/>
      <c r="G78" s="3"/>
      <c r="H78" s="3"/>
      <c r="I78" s="3"/>
      <c r="J78" s="3"/>
      <c r="K78" s="3"/>
      <c r="L78" s="3"/>
      <c r="M78" s="3"/>
      <c r="N78" s="3"/>
    </row>
    <row r="79" ht="15" customHeight="1">
      <c r="A79" t="s" s="10">
        <v>42</v>
      </c>
      <c r="B79" s="8">
        <v>2</v>
      </c>
      <c r="C79" s="8">
        <v>561</v>
      </c>
      <c r="D79" s="25">
        <f>C79+95</f>
        <v>656</v>
      </c>
      <c r="E79" s="3"/>
      <c r="F79" s="3"/>
      <c r="G79" s="3"/>
      <c r="H79" s="3"/>
      <c r="I79" s="3"/>
      <c r="J79" s="3"/>
      <c r="K79" s="3"/>
      <c r="L79" s="3"/>
      <c r="M79" s="3"/>
      <c r="N79" s="3"/>
    </row>
    <row r="80" ht="15" customHeight="1">
      <c r="A80" t="s" s="10">
        <v>43</v>
      </c>
      <c r="B80" s="8">
        <v>2</v>
      </c>
      <c r="C80" s="8">
        <v>582</v>
      </c>
      <c r="D80" s="25">
        <f>C80+95</f>
        <v>677</v>
      </c>
      <c r="E80" s="3"/>
      <c r="F80" s="3"/>
      <c r="G80" s="3"/>
      <c r="H80" s="3"/>
      <c r="I80" s="3"/>
      <c r="J80" s="3"/>
      <c r="K80" s="3"/>
      <c r="L80" s="3"/>
      <c r="M80" s="3"/>
      <c r="N80" s="3"/>
    </row>
    <row r="81" ht="15" customHeight="1">
      <c r="A81" t="s" s="10">
        <v>44</v>
      </c>
      <c r="B81" s="8">
        <v>4</v>
      </c>
      <c r="C81" s="8">
        <v>592</v>
      </c>
      <c r="D81" s="25">
        <f>C81+95</f>
        <v>687</v>
      </c>
      <c r="E81" s="3"/>
      <c r="F81" s="3"/>
      <c r="G81" s="3"/>
      <c r="H81" s="3"/>
      <c r="I81" s="3"/>
      <c r="J81" s="3"/>
      <c r="K81" s="3"/>
      <c r="L81" s="3"/>
      <c r="M81" s="3"/>
      <c r="N81" s="3"/>
    </row>
    <row r="82" ht="15" customHeight="1">
      <c r="A82" t="s" s="10">
        <v>45</v>
      </c>
      <c r="B82" s="8">
        <v>2</v>
      </c>
      <c r="C82" s="8">
        <v>600</v>
      </c>
      <c r="D82" s="25">
        <f>C82+95</f>
        <v>695</v>
      </c>
      <c r="E82" s="3"/>
      <c r="F82" s="3"/>
      <c r="G82" s="3"/>
      <c r="H82" s="3"/>
      <c r="I82" s="3"/>
      <c r="J82" s="3"/>
      <c r="K82" s="3"/>
      <c r="L82" s="3"/>
      <c r="M82" s="3"/>
      <c r="N82" s="3"/>
    </row>
    <row r="83" ht="15" customHeight="1">
      <c r="A83" t="s" s="10">
        <v>46</v>
      </c>
      <c r="B83" s="8">
        <v>2</v>
      </c>
      <c r="C83" s="8">
        <v>602</v>
      </c>
      <c r="D83" s="25">
        <f>C83+95</f>
        <v>697</v>
      </c>
      <c r="E83" s="3"/>
      <c r="F83" s="3"/>
      <c r="G83" s="3"/>
      <c r="H83" s="3"/>
      <c r="I83" s="3"/>
      <c r="J83" s="3"/>
      <c r="K83" s="3"/>
      <c r="L83" s="3"/>
      <c r="M83" s="3"/>
      <c r="N83" s="3"/>
    </row>
    <row r="84" ht="15" customHeight="1">
      <c r="A84" t="s" s="10">
        <v>47</v>
      </c>
      <c r="B84" s="8">
        <v>2</v>
      </c>
      <c r="C84" s="8">
        <v>613</v>
      </c>
      <c r="D84" s="25">
        <f>C84+95</f>
        <v>708</v>
      </c>
      <c r="E84" s="3"/>
      <c r="F84" s="3"/>
      <c r="G84" s="3"/>
      <c r="H84" s="3"/>
      <c r="I84" s="3"/>
      <c r="J84" s="3"/>
      <c r="K84" s="3"/>
      <c r="L84" s="3"/>
      <c r="M84" s="3"/>
      <c r="N84" s="3"/>
    </row>
    <row r="85" ht="15" customHeight="1">
      <c r="A85" t="s" s="10">
        <v>48</v>
      </c>
      <c r="B85" s="8">
        <v>2</v>
      </c>
      <c r="C85" s="8">
        <v>622</v>
      </c>
      <c r="D85" s="25">
        <f>C85+95</f>
        <v>717</v>
      </c>
      <c r="E85" s="3"/>
      <c r="F85" s="3"/>
      <c r="G85" s="3"/>
      <c r="H85" s="3"/>
      <c r="I85" s="3"/>
      <c r="J85" s="3"/>
      <c r="K85" s="3"/>
      <c r="L85" s="3"/>
      <c r="M85" s="3"/>
      <c r="N85" s="3"/>
    </row>
    <row r="86" ht="15" customHeight="1">
      <c r="A86" t="s" s="10">
        <v>49</v>
      </c>
      <c r="B86" s="8">
        <v>2</v>
      </c>
      <c r="C86" s="8">
        <v>632</v>
      </c>
      <c r="D86" s="25">
        <f>C86+95</f>
        <v>727</v>
      </c>
      <c r="E86" s="3"/>
      <c r="F86" s="3"/>
      <c r="G86" s="3"/>
      <c r="H86" s="3"/>
      <c r="I86" s="3"/>
      <c r="J86" s="3"/>
      <c r="K86" s="3"/>
      <c r="L86" s="3"/>
      <c r="M86" s="3"/>
      <c r="N86" s="3"/>
    </row>
    <row r="87" ht="15" customHeight="1">
      <c r="A87" t="s" s="10">
        <v>50</v>
      </c>
      <c r="B87" s="8">
        <v>2</v>
      </c>
      <c r="C87" s="8">
        <v>641</v>
      </c>
      <c r="D87" s="25">
        <f>C87+95</f>
        <v>736</v>
      </c>
      <c r="E87" s="3"/>
      <c r="F87" s="3"/>
      <c r="G87" s="3"/>
      <c r="H87" s="3"/>
      <c r="I87" s="3"/>
      <c r="J87" s="3"/>
      <c r="K87" s="3"/>
      <c r="L87" s="3"/>
      <c r="M87" s="3"/>
      <c r="N87" s="3"/>
    </row>
    <row r="88" ht="15" customHeight="1">
      <c r="A88" t="s" s="10">
        <v>51</v>
      </c>
      <c r="B88" s="8">
        <v>4</v>
      </c>
      <c r="C88" s="8">
        <v>646</v>
      </c>
      <c r="D88" s="25">
        <f>C88+95</f>
        <v>741</v>
      </c>
      <c r="E88" s="3"/>
      <c r="F88" s="3"/>
      <c r="G88" s="3"/>
      <c r="H88" s="3"/>
      <c r="I88" s="3"/>
      <c r="J88" s="3"/>
      <c r="K88" s="3"/>
      <c r="L88" s="3"/>
      <c r="M88" s="3"/>
      <c r="N88" s="3"/>
    </row>
    <row r="89" ht="15" customHeight="1">
      <c r="A89" t="s" s="10">
        <v>52</v>
      </c>
      <c r="B89" s="8">
        <v>2</v>
      </c>
      <c r="C89" s="8">
        <v>656</v>
      </c>
      <c r="D89" s="25">
        <f>C89+95</f>
        <v>751</v>
      </c>
      <c r="E89" s="3"/>
      <c r="F89" s="3"/>
      <c r="G89" s="3"/>
      <c r="H89" s="3"/>
      <c r="I89" s="3"/>
      <c r="J89" s="3"/>
      <c r="K89" s="3"/>
      <c r="L89" s="3"/>
      <c r="M89" s="3"/>
      <c r="N89" s="3"/>
    </row>
    <row r="90" ht="15" customHeight="1">
      <c r="A90" t="s" s="10">
        <v>53</v>
      </c>
      <c r="B90" s="8">
        <v>2</v>
      </c>
      <c r="C90" s="8">
        <v>657</v>
      </c>
      <c r="D90" s="25">
        <f>C90+95</f>
        <v>752</v>
      </c>
      <c r="E90" s="3"/>
      <c r="F90" s="3"/>
      <c r="G90" s="3"/>
      <c r="H90" s="3"/>
      <c r="I90" s="3"/>
      <c r="J90" s="3"/>
      <c r="K90" s="3"/>
      <c r="L90" s="3"/>
      <c r="M90" s="3"/>
      <c r="N90" s="3"/>
    </row>
    <row r="91" ht="15" customHeight="1">
      <c r="A91" t="s" s="10">
        <v>54</v>
      </c>
      <c r="B91" s="8">
        <v>2</v>
      </c>
      <c r="C91" s="8">
        <v>667</v>
      </c>
      <c r="D91" s="25">
        <f>C91+95</f>
        <v>762</v>
      </c>
      <c r="E91" s="3"/>
      <c r="F91" s="3"/>
      <c r="G91" s="3"/>
      <c r="H91" s="3"/>
      <c r="I91" s="3"/>
      <c r="J91" s="3"/>
      <c r="K91" s="3"/>
      <c r="L91" s="3"/>
      <c r="M91" s="3"/>
      <c r="N91" s="3"/>
    </row>
    <row r="92" ht="15" customHeight="1">
      <c r="A92" t="s" s="10">
        <v>55</v>
      </c>
      <c r="B92" s="8">
        <v>2</v>
      </c>
      <c r="C92" s="8">
        <v>677</v>
      </c>
      <c r="D92" s="25">
        <f>C92+95</f>
        <v>772</v>
      </c>
      <c r="E92" s="3"/>
      <c r="F92" s="3"/>
      <c r="G92" s="3"/>
      <c r="H92" s="3"/>
      <c r="I92" s="3"/>
      <c r="J92" s="3"/>
      <c r="K92" s="3"/>
      <c r="L92" s="3"/>
      <c r="M92" s="3"/>
      <c r="N92" s="3"/>
    </row>
    <row r="93" ht="15" customHeight="1">
      <c r="A93" t="s" s="10">
        <v>56</v>
      </c>
      <c r="B93" s="8">
        <v>2</v>
      </c>
      <c r="C93" s="8">
        <v>705</v>
      </c>
      <c r="D93" s="25">
        <f>C93+95</f>
        <v>800</v>
      </c>
      <c r="E93" s="3"/>
      <c r="F93" s="3"/>
      <c r="G93" s="3"/>
      <c r="H93" s="3"/>
      <c r="I93" s="3"/>
      <c r="J93" s="3"/>
      <c r="K93" s="3"/>
      <c r="L93" s="3"/>
      <c r="M93" s="3"/>
      <c r="N93" s="3"/>
    </row>
    <row r="94" ht="15" customHeight="1">
      <c r="A94" t="s" s="10">
        <v>57</v>
      </c>
      <c r="B94" s="8">
        <v>2</v>
      </c>
      <c r="C94" s="8">
        <v>740</v>
      </c>
      <c r="D94" s="25">
        <f>C94+95</f>
        <v>835</v>
      </c>
      <c r="E94" s="3"/>
      <c r="F94" s="3"/>
      <c r="G94" s="3"/>
      <c r="H94" s="3"/>
      <c r="I94" s="3"/>
      <c r="J94" s="3"/>
      <c r="K94" s="3"/>
      <c r="L94" s="3"/>
      <c r="M94" s="3"/>
      <c r="N94" s="3"/>
    </row>
    <row r="95" ht="15" customHeight="1">
      <c r="A95" t="s" s="10">
        <v>58</v>
      </c>
      <c r="B95" s="8">
        <v>2</v>
      </c>
      <c r="C95" s="8">
        <v>764</v>
      </c>
      <c r="D95" s="25">
        <f>C95+95</f>
        <v>859</v>
      </c>
      <c r="E95" s="3"/>
      <c r="F95" s="3"/>
      <c r="G95" s="3"/>
      <c r="H95" s="3"/>
      <c r="I95" s="3"/>
      <c r="J95" s="3"/>
      <c r="K95" s="3"/>
      <c r="L95" s="3"/>
      <c r="M95" s="3"/>
      <c r="N95" s="3"/>
    </row>
    <row r="96" ht="15" customHeight="1">
      <c r="A96" t="s" s="10">
        <v>59</v>
      </c>
      <c r="B96" s="8">
        <v>2</v>
      </c>
      <c r="C96" s="8">
        <v>822</v>
      </c>
      <c r="D96" s="25">
        <f>C96+95</f>
        <v>917</v>
      </c>
      <c r="E96" s="3"/>
      <c r="F96" s="3"/>
      <c r="G96" s="3"/>
      <c r="H96" s="3"/>
      <c r="I96" s="3"/>
      <c r="J96" s="3"/>
      <c r="K96" s="3"/>
      <c r="L96" s="3"/>
      <c r="M96" s="3"/>
      <c r="N96" s="3"/>
    </row>
    <row r="97" ht="1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ht="21" customHeight="1">
      <c r="A98" t="s" s="26">
        <v>60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ht="15" customHeight="1">
      <c r="A99" t="s" s="4">
        <v>16</v>
      </c>
      <c r="B99" t="s" s="6">
        <v>17</v>
      </c>
      <c r="C99" t="s" s="6">
        <v>18</v>
      </c>
      <c r="D99" t="s" s="27">
        <v>24</v>
      </c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ht="15" customHeight="1">
      <c r="A100" t="s" s="10">
        <v>61</v>
      </c>
      <c r="B100" s="8">
        <v>2</v>
      </c>
      <c r="C100" s="8">
        <v>815</v>
      </c>
      <c r="D100" s="28">
        <f>C100+80</f>
        <v>895</v>
      </c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ht="15" customHeight="1">
      <c r="A101" t="s" s="10">
        <v>62</v>
      </c>
      <c r="B101" s="8">
        <v>2</v>
      </c>
      <c r="C101" s="8">
        <v>834</v>
      </c>
      <c r="D101" s="28">
        <f>C101+80</f>
        <v>914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ht="15" customHeight="1">
      <c r="A102" t="s" s="10">
        <v>63</v>
      </c>
      <c r="B102" s="8">
        <v>2</v>
      </c>
      <c r="C102" s="8">
        <v>850</v>
      </c>
      <c r="D102" s="28">
        <f>C102+80</f>
        <v>930</v>
      </c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ht="15" customHeight="1">
      <c r="A103" t="s" s="10">
        <v>64</v>
      </c>
      <c r="B103" s="8">
        <v>4</v>
      </c>
      <c r="C103" s="8">
        <v>895</v>
      </c>
      <c r="D103" s="28">
        <f>C103+80</f>
        <v>975</v>
      </c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ht="15" customHeight="1">
      <c r="A104" t="s" s="10">
        <v>65</v>
      </c>
      <c r="B104" s="8">
        <v>2</v>
      </c>
      <c r="C104" s="8">
        <v>1008</v>
      </c>
      <c r="D104" s="28">
        <f>C104+80</f>
        <v>1088</v>
      </c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ht="1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ht="1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ht="1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</sheetData>
  <pageMargins left="1.1811" right="0.826772" top="0.354331" bottom="0.354331" header="0.314961" footer="0.314961"/>
  <pageSetup firstPageNumber="1" fitToHeight="1" fitToWidth="1" scale="9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dimension ref="A1:S12"/>
  <sheetViews>
    <sheetView workbookViewId="0" showGridLines="0" defaultGridColor="1"/>
  </sheetViews>
  <sheetFormatPr defaultColWidth="8.83333" defaultRowHeight="15" customHeight="1" outlineLevelRow="0" outlineLevelCol="0"/>
  <cols>
    <col min="1" max="3" width="5.5" style="29" customWidth="1"/>
    <col min="4" max="19" width="5.35156" style="29" customWidth="1"/>
    <col min="20" max="16384" width="8.85156" style="29" customWidth="1"/>
  </cols>
  <sheetData>
    <row r="1" ht="62.25" customHeight="1">
      <c r="A1" s="30"/>
      <c r="B1" t="s" s="31">
        <v>66</v>
      </c>
      <c r="C1" s="32"/>
      <c r="D1" s="33">
        <f>'Line details'!D96</f>
        <v>917</v>
      </c>
      <c r="E1" s="34">
        <f>'Line details'!C96</f>
        <v>822</v>
      </c>
      <c r="F1" t="s" s="31">
        <f>'Line details'!A96</f>
        <v>59</v>
      </c>
      <c r="G1" t="s" s="31">
        <v>67</v>
      </c>
      <c r="H1" s="33">
        <f>'Line details'!D84</f>
        <v>708</v>
      </c>
      <c r="I1" s="34">
        <f>'Line details'!C84</f>
        <v>613</v>
      </c>
      <c r="J1" t="s" s="31">
        <f>'Line details'!A84</f>
        <v>47</v>
      </c>
      <c r="K1" t="s" s="31">
        <v>67</v>
      </c>
      <c r="L1" s="33">
        <f>'Line details'!D72</f>
        <v>602</v>
      </c>
      <c r="M1" s="34">
        <f>'Line details'!C72</f>
        <v>507</v>
      </c>
      <c r="N1" t="s" s="31">
        <f>'Line details'!A72</f>
        <v>35</v>
      </c>
      <c r="O1" t="s" s="31">
        <v>67</v>
      </c>
      <c r="P1" s="35">
        <f>'Line details'!D16</f>
        <v>1365</v>
      </c>
      <c r="Q1" t="s" s="31">
        <v>68</v>
      </c>
      <c r="R1" t="s" s="31">
        <f>'Line details'!A16</f>
        <v>21</v>
      </c>
      <c r="S1" t="s" s="31">
        <v>67</v>
      </c>
    </row>
    <row r="2" ht="62.25" customHeight="1">
      <c r="A2" s="30"/>
      <c r="B2" t="s" s="31">
        <v>66</v>
      </c>
      <c r="C2" s="32"/>
      <c r="D2" s="35">
        <f>'Line details'!D97</f>
        <v>0</v>
      </c>
      <c r="E2" s="34">
        <f>'Line details'!C97</f>
        <v>0</v>
      </c>
      <c r="F2" s="36">
        <f>'Line details'!A97</f>
        <v>0</v>
      </c>
      <c r="G2" t="s" s="31">
        <v>67</v>
      </c>
      <c r="H2" s="33">
        <f>'Line details'!D85</f>
        <v>717</v>
      </c>
      <c r="I2" s="34">
        <f>'Line details'!C85</f>
        <v>622</v>
      </c>
      <c r="J2" t="s" s="31">
        <f>'Line details'!A85</f>
        <v>48</v>
      </c>
      <c r="K2" t="s" s="31">
        <v>67</v>
      </c>
      <c r="L2" s="33">
        <f>'Line details'!D73</f>
        <v>610</v>
      </c>
      <c r="M2" s="34">
        <f>'Line details'!C73</f>
        <v>515</v>
      </c>
      <c r="N2" t="s" s="31">
        <f>'Line details'!A73</f>
        <v>36</v>
      </c>
      <c r="O2" t="s" s="31">
        <v>67</v>
      </c>
      <c r="P2" s="37"/>
      <c r="Q2" s="38"/>
      <c r="R2" s="38"/>
      <c r="S2" t="s" s="31">
        <v>67</v>
      </c>
    </row>
    <row r="3" ht="62.25" customHeight="1">
      <c r="A3" s="30"/>
      <c r="B3" t="s" s="31">
        <v>66</v>
      </c>
      <c r="C3" s="32"/>
      <c r="D3" s="35">
        <f>'Line details'!D100</f>
        <v>895</v>
      </c>
      <c r="E3" s="34">
        <f>'Line details'!C100</f>
        <v>815</v>
      </c>
      <c r="F3" t="s" s="31">
        <f>'Line details'!A100</f>
        <v>61</v>
      </c>
      <c r="G3" t="s" s="31">
        <v>67</v>
      </c>
      <c r="H3" s="33">
        <f>'Line details'!D86</f>
        <v>727</v>
      </c>
      <c r="I3" s="34">
        <f>'Line details'!C86</f>
        <v>632</v>
      </c>
      <c r="J3" t="s" s="31">
        <f>'Line details'!A86</f>
        <v>49</v>
      </c>
      <c r="K3" t="s" s="31">
        <v>67</v>
      </c>
      <c r="L3" s="33">
        <f>'Line details'!D74</f>
        <v>618</v>
      </c>
      <c r="M3" s="34">
        <f>'Line details'!C74</f>
        <v>523</v>
      </c>
      <c r="N3" t="s" s="31">
        <f>'Line details'!A74</f>
        <v>37</v>
      </c>
      <c r="O3" t="s" s="31">
        <v>67</v>
      </c>
      <c r="P3" s="33">
        <f>'Line details'!D33</f>
        <v>1940</v>
      </c>
      <c r="Q3" s="34">
        <f>'Line details'!C33</f>
        <v>1850</v>
      </c>
      <c r="R3" t="s" s="31">
        <f>'Line details'!A33</f>
        <v>25</v>
      </c>
      <c r="S3" t="s" s="31">
        <v>67</v>
      </c>
    </row>
    <row r="4" ht="62.25" customHeight="1">
      <c r="A4" s="39"/>
      <c r="B4" t="s" s="31">
        <v>66</v>
      </c>
      <c r="C4" s="32"/>
      <c r="D4" s="35">
        <f>'Line details'!D101</f>
        <v>914</v>
      </c>
      <c r="E4" s="34">
        <f>'Line details'!C101</f>
        <v>834</v>
      </c>
      <c r="F4" t="s" s="31">
        <f>'Line details'!A101</f>
        <v>62</v>
      </c>
      <c r="G4" t="s" s="31">
        <v>67</v>
      </c>
      <c r="H4" s="33">
        <f>'Line details'!D87</f>
        <v>736</v>
      </c>
      <c r="I4" s="34">
        <f>'Line details'!C87</f>
        <v>641</v>
      </c>
      <c r="J4" t="s" s="31">
        <f>'Line details'!A87</f>
        <v>50</v>
      </c>
      <c r="K4" t="s" s="31">
        <v>67</v>
      </c>
      <c r="L4" s="33">
        <f>'Line details'!D75</f>
        <v>622</v>
      </c>
      <c r="M4" s="34">
        <f>'Line details'!C75</f>
        <v>527</v>
      </c>
      <c r="N4" t="s" s="31">
        <f>'Line details'!A75</f>
        <v>38</v>
      </c>
      <c r="O4" t="s" s="31">
        <v>67</v>
      </c>
      <c r="P4" s="37"/>
      <c r="Q4" s="34"/>
      <c r="R4" s="38"/>
      <c r="S4" t="s" s="31">
        <v>67</v>
      </c>
    </row>
    <row r="5" ht="62.25" customHeight="1">
      <c r="A5" s="40"/>
      <c r="B5" t="s" s="31">
        <v>66</v>
      </c>
      <c r="C5" s="32"/>
      <c r="D5" s="35">
        <f>'Line details'!D102</f>
        <v>930</v>
      </c>
      <c r="E5" s="34">
        <f>'Line details'!C102</f>
        <v>850</v>
      </c>
      <c r="F5" t="s" s="31">
        <f>'Line details'!A102</f>
        <v>63</v>
      </c>
      <c r="G5" t="s" s="31">
        <v>67</v>
      </c>
      <c r="H5" s="33">
        <f>'Line details'!D88</f>
        <v>741</v>
      </c>
      <c r="I5" s="34">
        <f>'Line details'!C88</f>
        <v>646</v>
      </c>
      <c r="J5" t="s" s="31">
        <f>'Line details'!A88</f>
        <v>51</v>
      </c>
      <c r="K5" t="s" s="31">
        <v>67</v>
      </c>
      <c r="L5" s="33">
        <f>'Line details'!D76</f>
        <v>626</v>
      </c>
      <c r="M5" s="34">
        <f>'Line details'!C76</f>
        <v>531</v>
      </c>
      <c r="N5" t="s" s="31">
        <f>'Line details'!A76</f>
        <v>39</v>
      </c>
      <c r="O5" t="s" s="31">
        <v>67</v>
      </c>
      <c r="P5" s="33">
        <f>'Line details'!D37</f>
        <v>1940</v>
      </c>
      <c r="Q5" s="34">
        <f>'Line details'!C37</f>
        <v>1850</v>
      </c>
      <c r="R5" t="s" s="31">
        <f>'Line details'!A37</f>
        <v>27</v>
      </c>
      <c r="S5" t="s" s="31">
        <v>67</v>
      </c>
    </row>
    <row r="6" ht="62.25" customHeight="1">
      <c r="A6" s="30"/>
      <c r="B6" t="s" s="31">
        <v>66</v>
      </c>
      <c r="C6" s="32"/>
      <c r="D6" s="35">
        <f>'Line details'!D103</f>
        <v>975</v>
      </c>
      <c r="E6" s="34">
        <f>'Line details'!C103</f>
        <v>895</v>
      </c>
      <c r="F6" t="s" s="31">
        <f>'Line details'!A103</f>
        <v>64</v>
      </c>
      <c r="G6" t="s" s="31">
        <v>67</v>
      </c>
      <c r="H6" s="33">
        <f>'Line details'!D89</f>
        <v>751</v>
      </c>
      <c r="I6" s="34">
        <f>'Line details'!C89</f>
        <v>656</v>
      </c>
      <c r="J6" t="s" s="31">
        <f>'Line details'!A89</f>
        <v>52</v>
      </c>
      <c r="K6" t="s" s="31">
        <v>67</v>
      </c>
      <c r="L6" s="33">
        <f>'Line details'!D77</f>
        <v>634</v>
      </c>
      <c r="M6" s="34">
        <f>'Line details'!C77</f>
        <v>539</v>
      </c>
      <c r="N6" t="s" s="31">
        <f>'Line details'!A77</f>
        <v>40</v>
      </c>
      <c r="O6" t="s" s="31">
        <v>67</v>
      </c>
      <c r="P6" s="33">
        <f>'Line details'!D38</f>
        <v>2050</v>
      </c>
      <c r="Q6" s="34">
        <f>'Line details'!C38</f>
        <v>1960</v>
      </c>
      <c r="R6" t="s" s="31">
        <f>'Line details'!A38</f>
        <v>28</v>
      </c>
      <c r="S6" t="s" s="31">
        <v>67</v>
      </c>
    </row>
    <row r="7" ht="62.25" customHeight="1">
      <c r="A7" s="30"/>
      <c r="B7" t="s" s="31">
        <v>66</v>
      </c>
      <c r="C7" s="32"/>
      <c r="D7" s="35">
        <f>'Line details'!D104</f>
        <v>1088</v>
      </c>
      <c r="E7" s="34">
        <f>'Line details'!C104</f>
        <v>1008</v>
      </c>
      <c r="F7" t="s" s="31">
        <f>'Line details'!A104</f>
        <v>65</v>
      </c>
      <c r="G7" t="s" s="31">
        <v>67</v>
      </c>
      <c r="H7" s="33">
        <f>'Line details'!D90</f>
        <v>752</v>
      </c>
      <c r="I7" s="34">
        <f>'Line details'!C90</f>
        <v>657</v>
      </c>
      <c r="J7" t="s" s="31">
        <f>'Line details'!A90</f>
        <v>53</v>
      </c>
      <c r="K7" t="s" s="31">
        <v>67</v>
      </c>
      <c r="L7" s="33">
        <f>'Line details'!D78</f>
        <v>640</v>
      </c>
      <c r="M7" s="34">
        <f>'Line details'!C78</f>
        <v>545</v>
      </c>
      <c r="N7" t="s" s="31">
        <f>'Line details'!A78</f>
        <v>41</v>
      </c>
      <c r="O7" t="s" s="31">
        <v>67</v>
      </c>
      <c r="P7" s="33">
        <f>'Line details'!D39</f>
        <v>2140</v>
      </c>
      <c r="Q7" s="34">
        <f>'Line details'!C39</f>
        <v>2050</v>
      </c>
      <c r="R7" t="s" s="31">
        <f>'Line details'!A39</f>
        <v>29</v>
      </c>
      <c r="S7" t="s" s="31">
        <v>67</v>
      </c>
    </row>
    <row r="8" ht="62.25" customHeight="1">
      <c r="A8" s="41"/>
      <c r="B8" t="s" s="31">
        <v>66</v>
      </c>
      <c r="C8" s="32"/>
      <c r="D8" s="35">
        <f>'Line details'!D105</f>
        <v>0</v>
      </c>
      <c r="E8" s="34">
        <f>'Line details'!C105</f>
        <v>0</v>
      </c>
      <c r="F8" s="36">
        <f>'Line details'!A105</f>
        <v>0</v>
      </c>
      <c r="G8" t="s" s="31">
        <v>67</v>
      </c>
      <c r="H8" s="33">
        <f>'Line details'!D91</f>
        <v>762</v>
      </c>
      <c r="I8" s="34">
        <f>'Line details'!C91</f>
        <v>667</v>
      </c>
      <c r="J8" t="s" s="31">
        <f>'Line details'!A91</f>
        <v>54</v>
      </c>
      <c r="K8" t="s" s="31">
        <v>67</v>
      </c>
      <c r="L8" s="33">
        <f>'Line details'!D79</f>
        <v>656</v>
      </c>
      <c r="M8" s="34">
        <f>'Line details'!C79</f>
        <v>561</v>
      </c>
      <c r="N8" t="s" s="31">
        <f>'Line details'!A79</f>
        <v>42</v>
      </c>
      <c r="O8" t="s" s="31">
        <v>67</v>
      </c>
      <c r="P8" s="33">
        <f>'Line details'!D40</f>
        <v>2230</v>
      </c>
      <c r="Q8" s="34">
        <f>'Line details'!C40</f>
        <v>2140</v>
      </c>
      <c r="R8" t="s" s="31">
        <f>'Line details'!A40</f>
        <v>30</v>
      </c>
      <c r="S8" t="s" s="31">
        <v>67</v>
      </c>
    </row>
    <row r="9" ht="62.25" customHeight="1">
      <c r="A9" s="41"/>
      <c r="B9" t="s" s="31">
        <v>66</v>
      </c>
      <c r="C9" s="32"/>
      <c r="D9" s="35">
        <f>'Line details'!D106</f>
        <v>0</v>
      </c>
      <c r="E9" s="34">
        <f>'Line details'!C106</f>
        <v>0</v>
      </c>
      <c r="F9" s="36">
        <f>'Line details'!A106</f>
        <v>0</v>
      </c>
      <c r="G9" t="s" s="31">
        <v>67</v>
      </c>
      <c r="H9" s="33">
        <f>'Line details'!D92</f>
        <v>772</v>
      </c>
      <c r="I9" s="34">
        <f>'Line details'!C92</f>
        <v>677</v>
      </c>
      <c r="J9" t="s" s="31">
        <f>'Line details'!A92</f>
        <v>55</v>
      </c>
      <c r="K9" t="s" s="31">
        <v>67</v>
      </c>
      <c r="L9" s="33">
        <f>'Line details'!D80</f>
        <v>677</v>
      </c>
      <c r="M9" s="34">
        <f>'Line details'!C80</f>
        <v>582</v>
      </c>
      <c r="N9" t="s" s="31">
        <f>'Line details'!A80</f>
        <v>43</v>
      </c>
      <c r="O9" t="s" s="31">
        <v>67</v>
      </c>
      <c r="P9" s="33">
        <f>'Line details'!D41</f>
        <v>2235</v>
      </c>
      <c r="Q9" s="34">
        <f>'Line details'!C41</f>
        <v>2145</v>
      </c>
      <c r="R9" t="s" s="31">
        <f>'Line details'!A41</f>
        <v>31</v>
      </c>
      <c r="S9" t="s" s="31">
        <v>67</v>
      </c>
    </row>
    <row r="10" ht="62.25" customHeight="1">
      <c r="A10" s="41"/>
      <c r="B10" t="s" s="31">
        <v>66</v>
      </c>
      <c r="C10" s="32"/>
      <c r="D10" s="35">
        <f>'Line details'!D107</f>
        <v>0</v>
      </c>
      <c r="E10" s="34">
        <f>'Line details'!C107</f>
        <v>0</v>
      </c>
      <c r="F10" s="36">
        <f>'Line details'!A107</f>
        <v>0</v>
      </c>
      <c r="G10" t="s" s="31">
        <v>67</v>
      </c>
      <c r="H10" s="33">
        <f>'Line details'!D93</f>
        <v>800</v>
      </c>
      <c r="I10" s="34">
        <f>'Line details'!C93</f>
        <v>705</v>
      </c>
      <c r="J10" t="s" s="31">
        <f>'Line details'!A93</f>
        <v>56</v>
      </c>
      <c r="K10" t="s" s="31">
        <v>67</v>
      </c>
      <c r="L10" s="33">
        <f>'Line details'!D81</f>
        <v>687</v>
      </c>
      <c r="M10" s="34">
        <f>'Line details'!C81</f>
        <v>592</v>
      </c>
      <c r="N10" t="s" s="31">
        <f>'Line details'!A81</f>
        <v>44</v>
      </c>
      <c r="O10" t="s" s="31">
        <v>67</v>
      </c>
      <c r="P10" s="33">
        <f>'Line details'!D42</f>
        <v>2325</v>
      </c>
      <c r="Q10" s="34">
        <f>'Line details'!C42</f>
        <v>2235</v>
      </c>
      <c r="R10" t="s" s="31">
        <f>'Line details'!A42</f>
        <v>32</v>
      </c>
      <c r="S10" t="s" s="31">
        <v>67</v>
      </c>
    </row>
    <row r="11" ht="62.25" customHeight="1">
      <c r="A11" s="41"/>
      <c r="B11" t="s" s="31">
        <v>66</v>
      </c>
      <c r="C11" s="32"/>
      <c r="D11" s="37"/>
      <c r="E11" s="34"/>
      <c r="F11" s="38"/>
      <c r="G11" t="s" s="31">
        <v>67</v>
      </c>
      <c r="H11" s="33">
        <f>'Line details'!D94</f>
        <v>835</v>
      </c>
      <c r="I11" s="34">
        <f>'Line details'!C94</f>
        <v>740</v>
      </c>
      <c r="J11" t="s" s="31">
        <f>'Line details'!A94</f>
        <v>57</v>
      </c>
      <c r="K11" t="s" s="31">
        <v>67</v>
      </c>
      <c r="L11" s="33">
        <f>'Line details'!D82</f>
        <v>695</v>
      </c>
      <c r="M11" s="34">
        <f>'Line details'!C82</f>
        <v>600</v>
      </c>
      <c r="N11" t="s" s="31">
        <f>'Line details'!A82</f>
        <v>45</v>
      </c>
      <c r="O11" t="s" s="31">
        <v>67</v>
      </c>
      <c r="P11" s="37"/>
      <c r="Q11" s="34"/>
      <c r="R11" s="38"/>
      <c r="S11" t="s" s="31">
        <v>67</v>
      </c>
    </row>
    <row r="12" ht="62.25" customHeight="1">
      <c r="A12" s="3"/>
      <c r="B12" s="3"/>
      <c r="C12" s="3"/>
      <c r="D12" s="3"/>
      <c r="E12" s="3"/>
      <c r="F12" s="3"/>
      <c r="G12" t="s" s="31">
        <v>67</v>
      </c>
      <c r="H12" s="33">
        <f>'Line details'!D95</f>
        <v>859</v>
      </c>
      <c r="I12" s="34">
        <f>'Line details'!C95</f>
        <v>764</v>
      </c>
      <c r="J12" t="s" s="31">
        <f>'Line details'!A95</f>
        <v>58</v>
      </c>
      <c r="K12" t="s" s="31">
        <v>67</v>
      </c>
      <c r="L12" s="33">
        <f>'Line details'!D83</f>
        <v>697</v>
      </c>
      <c r="M12" s="34">
        <f>'Line details'!C83</f>
        <v>602</v>
      </c>
      <c r="N12" t="s" s="31">
        <f>'Line details'!A83</f>
        <v>46</v>
      </c>
      <c r="O12" t="s" s="31">
        <v>67</v>
      </c>
      <c r="P12" s="33">
        <f>'Line details'!D71</f>
        <v>599</v>
      </c>
      <c r="Q12" s="34">
        <f>'Line details'!C71</f>
        <v>504</v>
      </c>
      <c r="R12" t="s" s="31">
        <f>'Line details'!A71</f>
        <v>34</v>
      </c>
      <c r="S12" t="s" s="31">
        <v>67</v>
      </c>
    </row>
  </sheetData>
  <pageMargins left="0.19" right="0.27" top="0.33" bottom="0.34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P36"/>
  <sheetViews>
    <sheetView workbookViewId="0" showGridLines="0" defaultGridColor="1"/>
  </sheetViews>
  <sheetFormatPr defaultColWidth="8.83333" defaultRowHeight="15" customHeight="1" outlineLevelRow="0" outlineLevelCol="0"/>
  <cols>
    <col min="1" max="1" width="3.67188" style="42" customWidth="1"/>
    <col min="2" max="2" width="10" style="42" customWidth="1"/>
    <col min="3" max="3" width="10.5" style="42" customWidth="1"/>
    <col min="4" max="16" width="8.85156" style="42" customWidth="1"/>
    <col min="17" max="16384" width="8.85156" style="42" customWidth="1"/>
  </cols>
  <sheetData>
    <row r="1" ht="20.45" customHeight="1">
      <c r="A1" t="s" s="2">
        <v>69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15" customHeight="1">
      <c r="A2" t="s" s="4">
        <v>70</v>
      </c>
      <c r="B2" t="s" s="4">
        <v>71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5" customHeight="1">
      <c r="A3" t="s" s="4">
        <v>72</v>
      </c>
      <c r="B3" t="s" s="4">
        <v>73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ht="15" customHeight="1">
      <c r="A5" t="s" s="4">
        <v>74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ht="1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ht="15" customHeight="1">
      <c r="A7" s="3"/>
      <c r="B7" t="s" s="6">
        <v>2</v>
      </c>
      <c r="C7" t="s" s="6">
        <v>3</v>
      </c>
      <c r="D7" t="s" s="6">
        <v>4</v>
      </c>
      <c r="E7" t="s" s="6">
        <v>5</v>
      </c>
      <c r="F7" t="s" s="6">
        <v>75</v>
      </c>
      <c r="G7" t="s" s="6">
        <v>76</v>
      </c>
      <c r="H7" t="s" s="6">
        <v>6</v>
      </c>
      <c r="I7" s="3"/>
      <c r="J7" s="3"/>
      <c r="K7" s="3"/>
      <c r="L7" s="3"/>
      <c r="M7" s="3"/>
      <c r="N7" s="3"/>
      <c r="O7" s="3"/>
      <c r="P7" s="3"/>
    </row>
    <row r="8" ht="1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ht="15" customHeight="1">
      <c r="A9" t="s" s="4">
        <v>7</v>
      </c>
      <c r="B9" s="8">
        <f>1960+667+(-10+5)</f>
        <v>2622</v>
      </c>
      <c r="C9" s="8">
        <f>1960+677+(-10+5)</f>
        <v>2632</v>
      </c>
      <c r="D9" s="8">
        <f>2145+622+(-10+5)</f>
        <v>2762</v>
      </c>
      <c r="E9" s="3"/>
      <c r="F9" s="3"/>
      <c r="G9" s="3"/>
      <c r="H9" s="8">
        <f>1455+895+1008+(-13-1+5)</f>
        <v>3349</v>
      </c>
      <c r="I9" s="3"/>
      <c r="J9" s="3"/>
      <c r="K9" s="3"/>
      <c r="L9" s="3"/>
      <c r="M9" s="3"/>
      <c r="N9" s="3"/>
      <c r="O9" s="3"/>
      <c r="P9" s="3"/>
    </row>
    <row r="10" ht="15" customHeight="1">
      <c r="A10" t="s" s="4">
        <v>8</v>
      </c>
      <c r="B10" s="8">
        <f t="shared" si="4" ref="B10:C11">1960+646+(-10+5)</f>
        <v>2601</v>
      </c>
      <c r="C10" s="8">
        <f>1960+656+(-10+5)</f>
        <v>2611</v>
      </c>
      <c r="D10" s="8">
        <f>2145+602+(-10+5)</f>
        <v>2742</v>
      </c>
      <c r="E10" s="3"/>
      <c r="F10" s="3"/>
      <c r="G10" s="3"/>
      <c r="H10" s="8">
        <f>1455+895+850+(-13-1+5)</f>
        <v>3191</v>
      </c>
      <c r="I10" s="3"/>
      <c r="J10" s="3"/>
      <c r="K10" s="3"/>
      <c r="L10" s="3"/>
      <c r="M10" s="3"/>
      <c r="N10" s="3"/>
      <c r="O10" s="3"/>
      <c r="P10" s="3"/>
    </row>
    <row r="11" ht="15" customHeight="1">
      <c r="A11" t="s" s="4">
        <v>9</v>
      </c>
      <c r="B11" s="8">
        <f>1960+632+(-10+5)</f>
        <v>2587</v>
      </c>
      <c r="C11" s="8">
        <f t="shared" si="4"/>
        <v>2601</v>
      </c>
      <c r="D11" s="8">
        <f>2145+592+(-10+5)</f>
        <v>2732</v>
      </c>
      <c r="E11" s="3"/>
      <c r="F11" s="3"/>
      <c r="G11" s="3"/>
      <c r="H11" s="8">
        <f>1455+895+834+(-13-1+5)</f>
        <v>3175</v>
      </c>
      <c r="I11" s="3"/>
      <c r="J11" s="3"/>
      <c r="K11" s="3"/>
      <c r="L11" s="3"/>
      <c r="M11" s="3"/>
      <c r="N11" s="3"/>
      <c r="O11" s="3"/>
      <c r="P11" s="3"/>
    </row>
    <row r="12" ht="15" customHeight="1">
      <c r="A12" t="s" s="4">
        <v>10</v>
      </c>
      <c r="B12" s="8">
        <f>1960+641+(-10+5)</f>
        <v>2596</v>
      </c>
      <c r="C12" s="8">
        <f>1960+657+(-10+5)</f>
        <v>2612</v>
      </c>
      <c r="D12" s="8">
        <f>2145+600+(-10+5)</f>
        <v>2740</v>
      </c>
      <c r="E12" s="3"/>
      <c r="F12" s="3"/>
      <c r="G12" s="3"/>
      <c r="H12" s="8">
        <f>1455+895+815+(-13-1+5)</f>
        <v>3156</v>
      </c>
      <c r="I12" s="3"/>
      <c r="J12" s="3"/>
      <c r="K12" s="3"/>
      <c r="L12" s="3"/>
      <c r="M12" s="3"/>
      <c r="N12" s="3"/>
      <c r="O12" s="3"/>
      <c r="P12" s="3"/>
    </row>
    <row r="13" ht="15" customHeight="1">
      <c r="A13" t="s" s="4">
        <v>11</v>
      </c>
      <c r="B13" s="8">
        <f>2050+561+(-10+5)</f>
        <v>2606</v>
      </c>
      <c r="C13" s="8">
        <f>2050+582+(-10+5)</f>
        <v>2627</v>
      </c>
      <c r="D13" s="8">
        <f>2235+523+(-10+5)</f>
        <v>2753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ht="15" customHeight="1">
      <c r="A14" t="s" s="4">
        <v>12</v>
      </c>
      <c r="B14" s="8">
        <f>2050+592+(-10+5)</f>
        <v>2637</v>
      </c>
      <c r="C14" s="8">
        <f>2050+613+(-10+5)</f>
        <v>2658</v>
      </c>
      <c r="D14" s="8">
        <f>2235+545+(-10+5)</f>
        <v>2775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ht="15" customHeight="1">
      <c r="A15" t="s" s="4">
        <v>13</v>
      </c>
      <c r="B15" s="8">
        <f>2140+504+(-10+5)</f>
        <v>2639</v>
      </c>
      <c r="C15" s="8">
        <f>2140+531+(-10+5)</f>
        <v>2666</v>
      </c>
      <c r="D15" s="8">
        <f>2235+539+(-10+5)</f>
        <v>2769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ht="15" customHeight="1">
      <c r="A16" t="s" s="4">
        <v>15</v>
      </c>
      <c r="B16" s="8">
        <f>2140+507+(-10+5)</f>
        <v>2642</v>
      </c>
      <c r="C16" s="8">
        <f>2140+527+(-10+5)</f>
        <v>2662</v>
      </c>
      <c r="D16" s="8">
        <f>2235+515+(-10+5)</f>
        <v>2745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ht="15" customHeight="1">
      <c r="A17" t="s" s="4">
        <v>20</v>
      </c>
      <c r="B17" s="8">
        <f>1850+705+(-7+5)</f>
        <v>2553</v>
      </c>
      <c r="C17" s="8">
        <f>1850+740+(-7+5)</f>
        <v>2588</v>
      </c>
      <c r="D17" s="8">
        <f>1850+764+(-10+5)</f>
        <v>2609</v>
      </c>
      <c r="E17" s="8">
        <f>1850+822+(-10+5)</f>
        <v>2667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ht="1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ht="1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ht="26" customHeight="1">
      <c r="A20" t="s" s="43">
        <v>67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ht="22" customHeight="1">
      <c r="A21" t="s" s="45">
        <v>69</v>
      </c>
      <c r="B21" s="44"/>
      <c r="C21" s="44"/>
      <c r="D21" s="44"/>
      <c r="E21" s="44"/>
      <c r="F21" s="44"/>
      <c r="G21" s="46">
        <v>42551</v>
      </c>
      <c r="H21" s="47"/>
      <c r="I21" s="47"/>
      <c r="J21" s="44"/>
      <c r="K21" s="44"/>
      <c r="L21" s="44"/>
      <c r="M21" s="44"/>
      <c r="N21" s="44"/>
      <c r="O21" s="44"/>
      <c r="P21" s="44"/>
    </row>
    <row r="22" ht="20.5" customHeight="1">
      <c r="A22" s="48"/>
      <c r="B22" s="44"/>
      <c r="C22" s="44"/>
      <c r="D22" s="49"/>
      <c r="E22" s="50"/>
      <c r="F22" s="50"/>
      <c r="G22" s="51"/>
      <c r="H22" s="52"/>
      <c r="I22" s="52"/>
      <c r="J22" s="53"/>
      <c r="K22" s="53"/>
      <c r="L22" s="54"/>
      <c r="M22" s="50"/>
      <c r="N22" s="55"/>
      <c r="O22" s="56"/>
      <c r="P22" s="54"/>
    </row>
    <row r="23" ht="21" customHeight="1">
      <c r="A23" t="s" s="57">
        <v>77</v>
      </c>
      <c r="B23" s="58"/>
      <c r="C23" s="59"/>
      <c r="D23" t="s" s="60">
        <v>78</v>
      </c>
      <c r="E23" s="61"/>
      <c r="F23" s="61"/>
      <c r="G23" s="62"/>
      <c r="H23" s="63"/>
      <c r="I23" t="s" s="57">
        <v>79</v>
      </c>
      <c r="J23" s="58"/>
      <c r="K23" s="52"/>
      <c r="L23" s="59"/>
      <c r="M23" s="64"/>
      <c r="N23" s="65"/>
      <c r="O23" s="66"/>
      <c r="P23" s="63"/>
    </row>
    <row r="24" ht="21" customHeight="1">
      <c r="A24" t="s" s="57">
        <v>80</v>
      </c>
      <c r="B24" s="58"/>
      <c r="C24" s="59"/>
      <c r="D24" s="67"/>
      <c r="E24" s="68"/>
      <c r="F24" s="69"/>
      <c r="G24" s="70"/>
      <c r="H24" s="63"/>
      <c r="I24" t="s" s="57">
        <v>81</v>
      </c>
      <c r="J24" s="71"/>
      <c r="K24" s="52"/>
      <c r="L24" s="59"/>
      <c r="M24" s="64"/>
      <c r="N24" s="65"/>
      <c r="O24" s="66"/>
      <c r="P24" s="63"/>
    </row>
    <row r="25" ht="14.15" customHeight="1">
      <c r="A25" s="72"/>
      <c r="B25" s="72"/>
      <c r="C25" s="72"/>
      <c r="D25" s="73"/>
      <c r="E25" s="73"/>
      <c r="F25" s="73"/>
      <c r="G25" s="73"/>
      <c r="H25" s="72"/>
      <c r="I25" s="72"/>
      <c r="J25" s="72"/>
      <c r="K25" s="72"/>
      <c r="L25" s="72"/>
      <c r="M25" s="73"/>
      <c r="N25" s="73"/>
      <c r="O25" s="73"/>
      <c r="P25" s="72"/>
    </row>
    <row r="26" ht="13.65" customHeight="1">
      <c r="A26" s="74"/>
      <c r="B26" t="s" s="75">
        <v>2</v>
      </c>
      <c r="C26" s="76"/>
      <c r="D26" s="76"/>
      <c r="E26" t="s" s="75">
        <v>3</v>
      </c>
      <c r="F26" s="76"/>
      <c r="G26" s="76"/>
      <c r="H26" t="s" s="75">
        <v>4</v>
      </c>
      <c r="I26" s="76"/>
      <c r="J26" s="76"/>
      <c r="K26" t="s" s="75">
        <v>5</v>
      </c>
      <c r="L26" s="76"/>
      <c r="M26" s="76"/>
      <c r="N26" t="s" s="75">
        <v>6</v>
      </c>
      <c r="O26" s="76"/>
      <c r="P26" s="76"/>
    </row>
    <row r="27" ht="13.65" customHeight="1">
      <c r="A27" s="74"/>
      <c r="B27" s="74"/>
      <c r="C27" t="s" s="77">
        <v>82</v>
      </c>
      <c r="D27" t="s" s="77">
        <v>83</v>
      </c>
      <c r="E27" s="74"/>
      <c r="F27" t="s" s="77">
        <v>82</v>
      </c>
      <c r="G27" t="s" s="77">
        <v>83</v>
      </c>
      <c r="H27" s="74"/>
      <c r="I27" t="s" s="77">
        <v>82</v>
      </c>
      <c r="J27" t="s" s="77">
        <v>83</v>
      </c>
      <c r="K27" s="74"/>
      <c r="L27" t="s" s="77">
        <v>82</v>
      </c>
      <c r="M27" t="s" s="77">
        <v>83</v>
      </c>
      <c r="N27" s="74"/>
      <c r="O27" t="s" s="77">
        <v>82</v>
      </c>
      <c r="P27" t="s" s="77">
        <v>83</v>
      </c>
    </row>
    <row r="28" ht="15" customHeight="1">
      <c r="A28" s="78">
        <v>1</v>
      </c>
      <c r="B28" s="79">
        <v>2623</v>
      </c>
      <c r="C28" s="74"/>
      <c r="D28" s="74"/>
      <c r="E28" s="79">
        <v>2633</v>
      </c>
      <c r="F28" s="74"/>
      <c r="G28" s="74"/>
      <c r="H28" s="79">
        <v>2763</v>
      </c>
      <c r="I28" s="74"/>
      <c r="J28" s="74"/>
      <c r="K28" s="74"/>
      <c r="L28" s="80"/>
      <c r="M28" s="74"/>
      <c r="N28" s="74"/>
      <c r="O28" s="79">
        <v>3137</v>
      </c>
      <c r="P28" s="74"/>
    </row>
    <row r="29" ht="13.65" customHeight="1">
      <c r="A29" s="78">
        <v>2</v>
      </c>
      <c r="B29" s="79">
        <v>2601</v>
      </c>
      <c r="C29" s="74"/>
      <c r="D29" s="74"/>
      <c r="E29" s="79">
        <v>2611</v>
      </c>
      <c r="F29" s="74"/>
      <c r="G29" s="74"/>
      <c r="H29" s="79">
        <v>2742</v>
      </c>
      <c r="I29" s="74"/>
      <c r="J29" s="74"/>
      <c r="K29" s="74"/>
      <c r="L29" s="74"/>
      <c r="M29" s="74"/>
      <c r="N29" s="74"/>
      <c r="O29" s="79">
        <v>2979</v>
      </c>
      <c r="P29" s="74"/>
    </row>
    <row r="30" ht="13.65" customHeight="1">
      <c r="A30" s="78">
        <v>3</v>
      </c>
      <c r="B30" s="79">
        <v>2588</v>
      </c>
      <c r="C30" s="74"/>
      <c r="D30" s="74"/>
      <c r="E30" s="79">
        <v>2602</v>
      </c>
      <c r="F30" s="74"/>
      <c r="G30" s="74"/>
      <c r="H30" s="79">
        <v>2733</v>
      </c>
      <c r="I30" s="74"/>
      <c r="J30" s="74"/>
      <c r="K30" s="74"/>
      <c r="L30" s="74"/>
      <c r="M30" s="74"/>
      <c r="N30" s="74"/>
      <c r="O30" s="79">
        <v>2963</v>
      </c>
      <c r="P30" s="74"/>
    </row>
    <row r="31" ht="13.65" customHeight="1">
      <c r="A31" s="78">
        <v>4</v>
      </c>
      <c r="B31" s="79">
        <v>2596</v>
      </c>
      <c r="C31" s="74"/>
      <c r="D31" s="74"/>
      <c r="E31" s="79">
        <v>2612</v>
      </c>
      <c r="F31" s="74"/>
      <c r="G31" s="74"/>
      <c r="H31" s="79">
        <v>2740</v>
      </c>
      <c r="I31" s="74"/>
      <c r="J31" s="74"/>
      <c r="K31" s="74"/>
      <c r="L31" s="74"/>
      <c r="M31" s="74"/>
      <c r="N31" s="74"/>
      <c r="O31" s="79">
        <v>2944</v>
      </c>
      <c r="P31" s="74"/>
    </row>
    <row r="32" ht="13.65" customHeight="1">
      <c r="A32" s="78">
        <v>5</v>
      </c>
      <c r="B32" s="79">
        <v>2607</v>
      </c>
      <c r="C32" s="74"/>
      <c r="D32" s="74"/>
      <c r="E32" s="79">
        <v>2628</v>
      </c>
      <c r="F32" s="74"/>
      <c r="G32" s="74"/>
      <c r="H32" s="79">
        <v>2754</v>
      </c>
      <c r="I32" s="74"/>
      <c r="J32" s="74"/>
      <c r="K32" s="74"/>
      <c r="L32" s="74"/>
      <c r="M32" s="74"/>
      <c r="N32" s="74"/>
      <c r="O32" s="74"/>
      <c r="P32" s="74"/>
    </row>
    <row r="33" ht="13.65" customHeight="1">
      <c r="A33" s="78">
        <v>6</v>
      </c>
      <c r="B33" s="79">
        <v>2637</v>
      </c>
      <c r="C33" s="74"/>
      <c r="D33" s="74"/>
      <c r="E33" s="79">
        <v>2658</v>
      </c>
      <c r="F33" s="74"/>
      <c r="G33" s="74"/>
      <c r="H33" s="79">
        <v>2775</v>
      </c>
      <c r="I33" s="74"/>
      <c r="J33" s="74"/>
      <c r="K33" s="74"/>
      <c r="L33" s="74"/>
      <c r="M33" s="74"/>
      <c r="N33" s="74"/>
      <c r="O33" s="74"/>
      <c r="P33" s="74"/>
    </row>
    <row r="34" ht="13.65" customHeight="1">
      <c r="A34" s="78">
        <v>7</v>
      </c>
      <c r="B34" s="79">
        <v>2640</v>
      </c>
      <c r="C34" s="74"/>
      <c r="D34" s="74"/>
      <c r="E34" s="79">
        <v>2667</v>
      </c>
      <c r="F34" s="74"/>
      <c r="G34" s="74"/>
      <c r="H34" s="79">
        <v>2770</v>
      </c>
      <c r="I34" s="74"/>
      <c r="J34" s="74"/>
      <c r="K34" s="74"/>
      <c r="L34" s="74"/>
      <c r="M34" s="74"/>
      <c r="N34" s="74"/>
      <c r="O34" s="74"/>
      <c r="P34" s="74"/>
    </row>
    <row r="35" ht="13.65" customHeight="1">
      <c r="A35" s="78">
        <v>8</v>
      </c>
      <c r="B35" s="79">
        <v>2642</v>
      </c>
      <c r="C35" s="74"/>
      <c r="D35" s="74"/>
      <c r="E35" s="79">
        <v>2662</v>
      </c>
      <c r="F35" s="74"/>
      <c r="G35" s="74"/>
      <c r="H35" s="79">
        <v>2745</v>
      </c>
      <c r="I35" s="74"/>
      <c r="J35" s="74"/>
      <c r="K35" s="74"/>
      <c r="L35" s="74"/>
      <c r="M35" s="74"/>
      <c r="N35" s="74"/>
      <c r="O35" s="74"/>
      <c r="P35" s="74"/>
    </row>
    <row r="36" ht="13.65" customHeight="1">
      <c r="A36" s="78">
        <v>9</v>
      </c>
      <c r="B36" s="79">
        <v>2552</v>
      </c>
      <c r="C36" s="74"/>
      <c r="D36" s="74"/>
      <c r="E36" s="79">
        <v>2586</v>
      </c>
      <c r="F36" s="74"/>
      <c r="G36" s="74"/>
      <c r="H36" s="79">
        <v>2610</v>
      </c>
      <c r="I36" s="74"/>
      <c r="J36" s="74"/>
      <c r="K36" s="74"/>
      <c r="L36" s="79">
        <v>2667</v>
      </c>
      <c r="M36" s="74"/>
      <c r="N36" s="74"/>
      <c r="O36" s="74"/>
      <c r="P36" s="74"/>
    </row>
  </sheetData>
  <mergeCells count="7">
    <mergeCell ref="N26:P26"/>
    <mergeCell ref="G21:I21"/>
    <mergeCell ref="D23:G23"/>
    <mergeCell ref="B26:D26"/>
    <mergeCell ref="E26:G26"/>
    <mergeCell ref="H26:J26"/>
    <mergeCell ref="K26:M26"/>
  </mergeCells>
  <pageMargins left="0.15748" right="0.15748" top="0.748031" bottom="0.748031" header="0.314961" footer="0.314961"/>
  <pageSetup firstPageNumber="1" fitToHeight="1" fitToWidth="1" scale="85" useFirstPageNumber="0" orientation="landscape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dimension ref="A1:O33"/>
  <sheetViews>
    <sheetView workbookViewId="0" showGridLines="0" defaultGridColor="1"/>
  </sheetViews>
  <sheetFormatPr defaultColWidth="8.83333" defaultRowHeight="15" customHeight="1" outlineLevelRow="0" outlineLevelCol="0"/>
  <cols>
    <col min="1" max="1" width="8.85156" style="81" customWidth="1"/>
    <col min="2" max="3" width="19.5" style="81" customWidth="1"/>
    <col min="4" max="15" width="8.85156" style="81" customWidth="1"/>
    <col min="16" max="16384" width="8.85156" style="81" customWidth="1"/>
  </cols>
  <sheetData>
    <row r="1" ht="20.45" customHeight="1">
      <c r="A1" t="s" s="2">
        <v>84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ht="15" customHeight="1">
      <c r="A2" t="s" s="4">
        <v>70</v>
      </c>
      <c r="B2" t="s" s="4">
        <v>71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15" customHeight="1">
      <c r="A3" t="s" s="4">
        <v>72</v>
      </c>
      <c r="B3" t="s" s="4">
        <v>73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ht="1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ht="20.45" customHeight="1">
      <c r="A5" t="s" s="2">
        <v>85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ht="1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ht="20.45" customHeight="1">
      <c r="A7" t="s" s="2">
        <v>86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ht="15" customHeight="1">
      <c r="A8" s="3"/>
      <c r="B8" t="s" s="4">
        <v>2</v>
      </c>
      <c r="C8" s="3"/>
      <c r="D8" t="s" s="4">
        <v>3</v>
      </c>
      <c r="E8" s="3"/>
      <c r="F8" t="s" s="4">
        <v>4</v>
      </c>
      <c r="G8" s="3"/>
      <c r="H8" t="s" s="4">
        <v>5</v>
      </c>
      <c r="I8" s="3"/>
      <c r="J8" t="s" s="4">
        <v>75</v>
      </c>
      <c r="K8" s="3"/>
      <c r="L8" t="s" s="4">
        <v>76</v>
      </c>
      <c r="M8" s="3"/>
      <c r="N8" t="s" s="4">
        <v>6</v>
      </c>
      <c r="O8" s="3"/>
    </row>
    <row r="9" ht="15" customHeight="1">
      <c r="A9" s="3"/>
      <c r="B9" t="s" s="4">
        <v>87</v>
      </c>
      <c r="C9" t="s" s="4">
        <v>88</v>
      </c>
      <c r="D9" t="s" s="4">
        <v>87</v>
      </c>
      <c r="E9" t="s" s="4">
        <v>88</v>
      </c>
      <c r="F9" t="s" s="4">
        <v>87</v>
      </c>
      <c r="G9" t="s" s="4">
        <v>88</v>
      </c>
      <c r="H9" t="s" s="4">
        <v>87</v>
      </c>
      <c r="I9" t="s" s="4">
        <v>88</v>
      </c>
      <c r="J9" t="s" s="4">
        <v>87</v>
      </c>
      <c r="K9" t="s" s="4">
        <v>88</v>
      </c>
      <c r="L9" t="s" s="4">
        <v>87</v>
      </c>
      <c r="M9" t="s" s="4">
        <v>88</v>
      </c>
      <c r="N9" t="s" s="4">
        <v>87</v>
      </c>
      <c r="O9" t="s" s="4">
        <v>88</v>
      </c>
    </row>
    <row r="10" ht="15" customHeight="1">
      <c r="A10" t="s" s="4">
        <v>7</v>
      </c>
      <c r="B10" s="8">
        <v>667</v>
      </c>
      <c r="C10" s="3"/>
      <c r="D10" s="8">
        <v>677</v>
      </c>
      <c r="E10" s="3"/>
      <c r="F10" s="8">
        <v>622</v>
      </c>
      <c r="G10" s="3"/>
      <c r="H10" s="3"/>
      <c r="I10" s="3"/>
      <c r="J10" s="3"/>
      <c r="K10" s="3"/>
      <c r="L10" s="3"/>
      <c r="M10" s="3"/>
      <c r="N10" s="8">
        <v>1008</v>
      </c>
      <c r="O10" s="3"/>
    </row>
    <row r="11" ht="15" customHeight="1">
      <c r="A11" t="s" s="4">
        <v>8</v>
      </c>
      <c r="B11" s="8">
        <v>646</v>
      </c>
      <c r="C11" s="3"/>
      <c r="D11" s="8">
        <v>656</v>
      </c>
      <c r="E11" s="3"/>
      <c r="F11" s="8">
        <v>602</v>
      </c>
      <c r="G11" s="3"/>
      <c r="H11" s="3"/>
      <c r="I11" s="3"/>
      <c r="J11" s="3"/>
      <c r="K11" s="3"/>
      <c r="L11" s="3"/>
      <c r="M11" s="3"/>
      <c r="N11" s="8">
        <v>850</v>
      </c>
      <c r="O11" s="3"/>
    </row>
    <row r="12" ht="15" customHeight="1">
      <c r="A12" t="s" s="4">
        <v>9</v>
      </c>
      <c r="B12" s="8">
        <v>632</v>
      </c>
      <c r="C12" s="3"/>
      <c r="D12" s="8">
        <v>646</v>
      </c>
      <c r="E12" s="3"/>
      <c r="F12" s="8">
        <v>592</v>
      </c>
      <c r="G12" s="3"/>
      <c r="H12" s="3"/>
      <c r="I12" s="3"/>
      <c r="J12" s="3"/>
      <c r="K12" s="3"/>
      <c r="L12" s="3"/>
      <c r="M12" s="3"/>
      <c r="N12" s="8">
        <v>834</v>
      </c>
      <c r="O12" s="3"/>
    </row>
    <row r="13" ht="15" customHeight="1">
      <c r="A13" t="s" s="4">
        <v>10</v>
      </c>
      <c r="B13" s="8">
        <v>641</v>
      </c>
      <c r="C13" s="3"/>
      <c r="D13" s="8">
        <v>657</v>
      </c>
      <c r="E13" s="3"/>
      <c r="F13" s="8">
        <v>600</v>
      </c>
      <c r="G13" s="3"/>
      <c r="H13" s="3"/>
      <c r="I13" s="3"/>
      <c r="J13" s="3"/>
      <c r="K13" s="3"/>
      <c r="L13" s="3"/>
      <c r="M13" s="3"/>
      <c r="N13" s="8">
        <v>815</v>
      </c>
      <c r="O13" s="3"/>
    </row>
    <row r="14" ht="15" customHeight="1">
      <c r="A14" t="s" s="4">
        <v>11</v>
      </c>
      <c r="B14" s="8">
        <v>561</v>
      </c>
      <c r="C14" s="3"/>
      <c r="D14" s="8">
        <v>582</v>
      </c>
      <c r="E14" s="3"/>
      <c r="F14" s="8">
        <v>523</v>
      </c>
      <c r="G14" s="3"/>
      <c r="H14" s="3"/>
      <c r="I14" s="3"/>
      <c r="J14" s="3"/>
      <c r="K14" s="3"/>
      <c r="L14" s="3"/>
      <c r="M14" s="3"/>
      <c r="N14" s="3"/>
      <c r="O14" s="3"/>
    </row>
    <row r="15" ht="15" customHeight="1">
      <c r="A15" t="s" s="4">
        <v>12</v>
      </c>
      <c r="B15" s="8">
        <v>592</v>
      </c>
      <c r="C15" s="3"/>
      <c r="D15" s="8">
        <v>613</v>
      </c>
      <c r="E15" s="3"/>
      <c r="F15" s="8">
        <v>545</v>
      </c>
      <c r="G15" s="3"/>
      <c r="H15" s="3"/>
      <c r="I15" s="3"/>
      <c r="J15" s="3"/>
      <c r="K15" s="3"/>
      <c r="L15" s="3"/>
      <c r="M15" s="3"/>
      <c r="N15" s="3"/>
      <c r="O15" s="3"/>
    </row>
    <row r="16" ht="15" customHeight="1">
      <c r="A16" t="s" s="4">
        <v>13</v>
      </c>
      <c r="B16" s="8">
        <v>504</v>
      </c>
      <c r="C16" s="3"/>
      <c r="D16" s="8">
        <v>531</v>
      </c>
      <c r="E16" s="3"/>
      <c r="F16" s="8">
        <v>539</v>
      </c>
      <c r="G16" s="3"/>
      <c r="H16" s="3"/>
      <c r="I16" s="3"/>
      <c r="J16" s="3"/>
      <c r="K16" s="3"/>
      <c r="L16" s="3"/>
      <c r="M16" s="3"/>
      <c r="N16" s="3"/>
      <c r="O16" s="3"/>
    </row>
    <row r="17" ht="15" customHeight="1">
      <c r="A17" t="s" s="4">
        <v>15</v>
      </c>
      <c r="B17" s="8">
        <v>507</v>
      </c>
      <c r="C17" s="3"/>
      <c r="D17" s="8">
        <v>527</v>
      </c>
      <c r="E17" s="3"/>
      <c r="F17" s="8">
        <v>515</v>
      </c>
      <c r="G17" s="3"/>
      <c r="H17" s="3"/>
      <c r="I17" s="3"/>
      <c r="J17" s="3"/>
      <c r="K17" s="3"/>
      <c r="L17" s="3"/>
      <c r="M17" s="3"/>
      <c r="N17" s="3"/>
      <c r="O17" s="3"/>
    </row>
    <row r="18" ht="15" customHeight="1">
      <c r="A18" t="s" s="4">
        <v>20</v>
      </c>
      <c r="B18" s="8">
        <v>705</v>
      </c>
      <c r="C18" s="3"/>
      <c r="D18" s="8">
        <v>740</v>
      </c>
      <c r="E18" s="3"/>
      <c r="F18" s="8">
        <v>764</v>
      </c>
      <c r="G18" s="3"/>
      <c r="H18" s="8">
        <v>822</v>
      </c>
      <c r="I18" s="3"/>
      <c r="J18" s="3"/>
      <c r="K18" s="3"/>
      <c r="L18" s="3"/>
      <c r="M18" s="3"/>
      <c r="N18" s="3"/>
      <c r="O18" s="3"/>
    </row>
    <row r="19" ht="1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ht="20.45" customHeight="1">
      <c r="A20" t="s" s="2">
        <v>89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ht="15" customHeight="1">
      <c r="A21" t="s" s="4">
        <v>90</v>
      </c>
      <c r="B21" t="s" s="4">
        <v>87</v>
      </c>
      <c r="C21" t="s" s="4">
        <v>88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ht="15" customHeight="1">
      <c r="A22" t="s" s="10">
        <v>91</v>
      </c>
      <c r="B22" s="8">
        <v>895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ht="15" customHeight="1">
      <c r="A23" t="s" s="10">
        <v>92</v>
      </c>
      <c r="B23" s="8">
        <v>895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ht="1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ht="1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ht="20.45" customHeight="1">
      <c r="A26" t="s" s="2">
        <v>93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ht="15" customHeight="1">
      <c r="A27" s="3"/>
      <c r="B27" t="s" s="4">
        <v>2</v>
      </c>
      <c r="C27" s="3"/>
      <c r="D27" t="s" s="4">
        <v>3</v>
      </c>
      <c r="E27" s="3"/>
      <c r="F27" t="s" s="4">
        <v>4</v>
      </c>
      <c r="G27" s="3"/>
      <c r="H27" t="s" s="4">
        <v>5</v>
      </c>
      <c r="I27" s="3"/>
      <c r="J27" t="s" s="4">
        <v>75</v>
      </c>
      <c r="K27" s="3"/>
      <c r="L27" t="s" s="4">
        <v>76</v>
      </c>
      <c r="M27" s="3"/>
      <c r="N27" t="s" s="4">
        <v>6</v>
      </c>
      <c r="O27" s="3"/>
    </row>
    <row r="28" ht="15" customHeight="1">
      <c r="A28" s="3"/>
      <c r="B28" t="s" s="4">
        <v>87</v>
      </c>
      <c r="C28" t="s" s="4">
        <v>88</v>
      </c>
      <c r="D28" t="s" s="4">
        <v>87</v>
      </c>
      <c r="E28" t="s" s="4">
        <v>88</v>
      </c>
      <c r="F28" t="s" s="4">
        <v>87</v>
      </c>
      <c r="G28" t="s" s="4">
        <v>88</v>
      </c>
      <c r="H28" t="s" s="4">
        <v>87</v>
      </c>
      <c r="I28" t="s" s="4">
        <v>88</v>
      </c>
      <c r="J28" t="s" s="4">
        <v>87</v>
      </c>
      <c r="K28" t="s" s="4">
        <v>88</v>
      </c>
      <c r="L28" t="s" s="4">
        <v>87</v>
      </c>
      <c r="M28" t="s" s="4">
        <v>88</v>
      </c>
      <c r="N28" t="s" s="4">
        <v>87</v>
      </c>
      <c r="O28" t="s" s="4">
        <v>88</v>
      </c>
    </row>
    <row r="29" ht="15" customHeight="1">
      <c r="A29" t="s" s="4">
        <v>7</v>
      </c>
      <c r="B29" s="8">
        <v>1960</v>
      </c>
      <c r="C29" s="3"/>
      <c r="D29" s="8">
        <v>1960</v>
      </c>
      <c r="E29" s="3"/>
      <c r="F29" s="8">
        <v>2145</v>
      </c>
      <c r="G29" s="3"/>
      <c r="H29" s="3"/>
      <c r="I29" s="3"/>
      <c r="J29" s="3"/>
      <c r="K29" s="3"/>
      <c r="L29" s="3"/>
      <c r="M29" s="3"/>
      <c r="N29" s="8">
        <v>1155</v>
      </c>
      <c r="O29" s="8">
        <v>300</v>
      </c>
    </row>
    <row r="30" ht="15" customHeight="1">
      <c r="A30" t="s" s="4">
        <v>8</v>
      </c>
      <c r="B30" s="8">
        <v>1960</v>
      </c>
      <c r="C30" s="3"/>
      <c r="D30" s="8">
        <v>1960</v>
      </c>
      <c r="E30" s="3"/>
      <c r="F30" s="8">
        <v>2145</v>
      </c>
      <c r="G30" s="3"/>
      <c r="H30" s="3"/>
      <c r="I30" s="3"/>
      <c r="J30" s="3"/>
      <c r="K30" s="3"/>
      <c r="L30" s="3"/>
      <c r="M30" s="3"/>
      <c r="N30" s="3"/>
      <c r="O30" s="3"/>
    </row>
    <row r="31" ht="15" customHeight="1">
      <c r="A31" t="s" s="4">
        <v>9</v>
      </c>
      <c r="B31" s="8">
        <v>2050</v>
      </c>
      <c r="C31" s="3"/>
      <c r="D31" s="8">
        <v>2050</v>
      </c>
      <c r="E31" s="3"/>
      <c r="F31" s="8">
        <v>2235</v>
      </c>
      <c r="G31" s="3"/>
      <c r="H31" s="3"/>
      <c r="I31" s="3"/>
      <c r="J31" s="3"/>
      <c r="K31" s="3"/>
      <c r="L31" s="3"/>
      <c r="M31" s="3"/>
      <c r="N31" s="3"/>
      <c r="O31" s="3"/>
    </row>
    <row r="32" ht="15" customHeight="1">
      <c r="A32" t="s" s="4">
        <v>10</v>
      </c>
      <c r="B32" s="8">
        <v>2140</v>
      </c>
      <c r="C32" s="3"/>
      <c r="D32" s="8">
        <v>2140</v>
      </c>
      <c r="E32" s="3"/>
      <c r="F32" s="8">
        <v>2235</v>
      </c>
      <c r="G32" s="3"/>
      <c r="H32" s="3"/>
      <c r="I32" s="3"/>
      <c r="J32" s="3"/>
      <c r="K32" s="3"/>
      <c r="L32" s="3"/>
      <c r="M32" s="3"/>
      <c r="N32" s="3"/>
      <c r="O32" s="3"/>
    </row>
    <row r="33" ht="15" customHeight="1">
      <c r="A33" t="s" s="4">
        <v>11</v>
      </c>
      <c r="B33" s="8">
        <v>1850</v>
      </c>
      <c r="C33" s="3"/>
      <c r="D33" s="3"/>
      <c r="E33" s="3"/>
      <c r="F33" s="8">
        <v>1850</v>
      </c>
      <c r="G33" s="3"/>
      <c r="H33" s="3"/>
      <c r="I33" s="3"/>
      <c r="J33" s="3"/>
      <c r="K33" s="3"/>
      <c r="L33" s="3"/>
      <c r="M33" s="3"/>
      <c r="N33" s="3"/>
      <c r="O33" s="3"/>
    </row>
  </sheetData>
  <pageMargins left="0.75" right="0.75" top="1" bottom="1" header="0.3" footer="0.3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