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345" activeTab="0"/>
  </bookViews>
  <sheets>
    <sheet name="Line details" sheetId="1" r:id="rId1"/>
    <sheet name="Decal" sheetId="2" r:id="rId2"/>
    <sheet name="Line check" sheetId="3" r:id="rId3"/>
    <sheet name="Line mods" sheetId="4" r:id="rId4"/>
  </sheets>
  <externalReferences>
    <externalReference r:id="rId7"/>
  </externalReferences>
  <definedNames>
    <definedName name="_xlnm.Print_Area" localSheetId="2">'Line check'!$A$1:$P$19</definedName>
    <definedName name="_xlnm.Print_Area" localSheetId="0">'Line details'!$A$1:$D$120</definedName>
  </definedNames>
  <calcPr fullCalcOnLoad="1"/>
</workbook>
</file>

<file path=xl/sharedStrings.xml><?xml version="1.0" encoding="utf-8"?>
<sst xmlns="http://schemas.openxmlformats.org/spreadsheetml/2006/main" count="358" uniqueCount="124">
  <si>
    <t>Prototype</t>
  </si>
  <si>
    <t>Velocity 9m mk4 production</t>
  </si>
  <si>
    <t>1</t>
  </si>
  <si>
    <t>A</t>
  </si>
  <si>
    <t>B</t>
  </si>
  <si>
    <t>C</t>
  </si>
  <si>
    <t>D</t>
  </si>
  <si>
    <t>E</t>
  </si>
  <si>
    <t>K</t>
  </si>
  <si>
    <t>Suspension line details</t>
  </si>
  <si>
    <t>Name</t>
  </si>
  <si>
    <t>No.</t>
  </si>
  <si>
    <t>Sewn</t>
  </si>
  <si>
    <t>KR1</t>
  </si>
  <si>
    <t>K6</t>
  </si>
  <si>
    <t>K5</t>
  </si>
  <si>
    <t>K4</t>
  </si>
  <si>
    <t>K3</t>
  </si>
  <si>
    <t>K2</t>
  </si>
  <si>
    <t>K1</t>
  </si>
  <si>
    <t>BR4</t>
  </si>
  <si>
    <t>A12</t>
  </si>
  <si>
    <t>B12</t>
  </si>
  <si>
    <t>A11</t>
  </si>
  <si>
    <t>B11</t>
  </si>
  <si>
    <t>A10</t>
  </si>
  <si>
    <t>A7</t>
  </si>
  <si>
    <t>B10</t>
  </si>
  <si>
    <t>A3</t>
  </si>
  <si>
    <t>B6</t>
  </si>
  <si>
    <t>A9</t>
  </si>
  <si>
    <t>A4</t>
  </si>
  <si>
    <t>B2</t>
  </si>
  <si>
    <t>B5</t>
  </si>
  <si>
    <t>C11</t>
  </si>
  <si>
    <t>B8</t>
  </si>
  <si>
    <t>A1</t>
  </si>
  <si>
    <t>B1</t>
  </si>
  <si>
    <t>C10</t>
  </si>
  <si>
    <t>C9</t>
  </si>
  <si>
    <t>C3</t>
  </si>
  <si>
    <t>C8</t>
  </si>
  <si>
    <t>C5</t>
  </si>
  <si>
    <t>C1</t>
  </si>
  <si>
    <t>C14</t>
  </si>
  <si>
    <t>B14</t>
  </si>
  <si>
    <t>D14</t>
  </si>
  <si>
    <t>B13</t>
  </si>
  <si>
    <t>A13</t>
  </si>
  <si>
    <t>C13</t>
  </si>
  <si>
    <t>Linked line check sheet</t>
  </si>
  <si>
    <t>Corrected check lengths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</si>
  <si>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</si>
  <si>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</si>
  <si>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</si>
  <si>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</si>
  <si>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</si>
  <si>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</si>
  <si>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</si>
  <si>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</si>
  <si>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</si>
  <si>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</si>
  <si>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</si>
  <si>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</si>
  <si>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</si>
  <si>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Line modifications</t>
  </si>
  <si>
    <t>Individual line lengths</t>
  </si>
  <si>
    <t>Upper/body lines</t>
  </si>
  <si>
    <t>Calc.</t>
  </si>
  <si>
    <t>Adjust</t>
  </si>
  <si>
    <t>Mid lines</t>
  </si>
  <si>
    <t>Full name</t>
  </si>
  <si>
    <t>AM1</t>
  </si>
  <si>
    <t>AM2</t>
  </si>
  <si>
    <t>AM3</t>
  </si>
  <si>
    <t>AM4</t>
  </si>
  <si>
    <t>AM5</t>
  </si>
  <si>
    <t>AM6</t>
  </si>
  <si>
    <t>BM1</t>
  </si>
  <si>
    <t>BM2</t>
  </si>
  <si>
    <t>BM3</t>
  </si>
  <si>
    <t>BM4</t>
  </si>
  <si>
    <t>BM5</t>
  </si>
  <si>
    <t>BM6</t>
  </si>
  <si>
    <t>CM1</t>
  </si>
  <si>
    <t>CM2</t>
  </si>
  <si>
    <t>CM3</t>
  </si>
  <si>
    <t>CM4</t>
  </si>
  <si>
    <t>CM5</t>
  </si>
  <si>
    <t>CM6</t>
  </si>
  <si>
    <t>KML1</t>
  </si>
  <si>
    <t>KML2</t>
  </si>
  <si>
    <t>KML3</t>
  </si>
  <si>
    <t>Riser lines</t>
  </si>
  <si>
    <t>RAPIDO 9M production lines</t>
  </si>
  <si>
    <t>KML1-3</t>
  </si>
  <si>
    <t>BR1-3</t>
  </si>
  <si>
    <t>A6,C12</t>
  </si>
  <si>
    <t>A5,A2,B7</t>
  </si>
  <si>
    <t>A8,B3</t>
  </si>
  <si>
    <t>B4,B9</t>
  </si>
  <si>
    <t>C7,C6</t>
  </si>
  <si>
    <t>C2,C4</t>
  </si>
  <si>
    <t>Cut</t>
  </si>
  <si>
    <t>A,B,CM1-6</t>
  </si>
  <si>
    <t>Rapido_9m</t>
  </si>
  <si>
    <t>A,CR1-3</t>
  </si>
  <si>
    <t>RAPIDO 9M</t>
  </si>
  <si>
    <t>NO</t>
  </si>
  <si>
    <t>LEFT</t>
  </si>
  <si>
    <t>RIGHT</t>
  </si>
  <si>
    <t>Kr1 mark 1650</t>
  </si>
  <si>
    <t>,5-4-5</t>
  </si>
  <si>
    <t>,5-4</t>
  </si>
  <si>
    <t>,-5-6</t>
  </si>
  <si>
    <t>ORIGINAL</t>
  </si>
  <si>
    <t>Baûng coäng daây</t>
  </si>
  <si>
    <t>LIN-10-200-040(Yellow line)</t>
  </si>
  <si>
    <t>LIN-7343-230-18(Red line)</t>
  </si>
  <si>
    <t>LIN-9200-70-Yellow - Diagonal cut (caét xeùo)</t>
  </si>
  <si>
    <t>LIN-9200-130-Yellow  - Diagonal cut (caét xeùo)</t>
  </si>
  <si>
    <t>old=1885</t>
  </si>
  <si>
    <t>Kr1 mark 1690</t>
  </si>
  <si>
    <t>1925
(1690)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</si>
</sst>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31"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VNI-Times"/>
      <family val="0"/>
    </font>
    <font>
      <sz val="12"/>
      <color indexed="8"/>
      <name val="VNI-Times"/>
      <family val="0"/>
    </font>
    <font>
      <sz val="18"/>
      <color indexed="8"/>
      <name val="VNI-Times"/>
      <family val="0"/>
    </font>
    <font>
      <sz val="11"/>
      <color indexed="8"/>
      <name val="VNI-Times"/>
      <family val="0"/>
    </font>
    <font>
      <i/>
      <u val="single"/>
      <sz val="12"/>
      <color indexed="8"/>
      <name val="VNI-Times"/>
      <family val="0"/>
    </font>
    <font>
      <sz val="8"/>
      <name val="Calibri"/>
      <family val="2"/>
    </font>
    <font>
      <b/>
      <sz val="14"/>
      <color indexed="8"/>
      <name val="VNI-Times"/>
      <family val="0"/>
    </font>
    <font>
      <sz val="14"/>
      <color indexed="8"/>
      <name val="VNI-Times"/>
      <family val="0"/>
    </font>
    <font>
      <b/>
      <sz val="18"/>
      <color indexed="8"/>
      <name val="VNI-Times"/>
      <family val="0"/>
    </font>
    <font>
      <sz val="12"/>
      <name val="VNI-Times"/>
      <family val="0"/>
    </font>
    <font>
      <sz val="12"/>
      <color indexed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24" borderId="0" xfId="0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right" vertical="top"/>
      <protection/>
    </xf>
    <xf numFmtId="1" fontId="4" fillId="0" borderId="0" xfId="0" applyNumberFormat="1" applyFont="1" applyAlignment="1">
      <alignment/>
    </xf>
    <xf numFmtId="0" fontId="7" fillId="0" borderId="0" xfId="0" applyFont="1" applyAlignment="1">
      <alignment horizontal="center" vertical="distributed" textRotation="180"/>
    </xf>
    <xf numFmtId="0" fontId="4" fillId="0" borderId="0" xfId="0" applyFont="1" applyAlignment="1">
      <alignment horizontal="center" vertical="distributed" textRotation="180"/>
    </xf>
    <xf numFmtId="1" fontId="7" fillId="0" borderId="0" xfId="0" applyNumberFormat="1" applyFont="1" applyAlignment="1">
      <alignment horizontal="center" vertical="distributed" textRotation="180"/>
    </xf>
    <xf numFmtId="1" fontId="4" fillId="0" borderId="0" xfId="0" applyNumberFormat="1" applyFont="1" applyAlignment="1">
      <alignment horizontal="center" vertical="distributed" textRotation="180"/>
    </xf>
    <xf numFmtId="0" fontId="4" fillId="0" borderId="0" xfId="0" applyFont="1" applyAlignment="1">
      <alignment horizontal="center" vertical="distributed" textRotation="180" wrapText="1"/>
    </xf>
    <xf numFmtId="0" fontId="3" fillId="0" borderId="0" xfId="0" applyFont="1" applyAlignment="1">
      <alignment horizontal="center" vertical="distributed" textRotation="180"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 vertical="distributed" textRotation="180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38100</xdr:rowOff>
    </xdr:from>
    <xdr:to>
      <xdr:col>3</xdr:col>
      <xdr:colOff>542925</xdr:colOff>
      <xdr:row>11</xdr:row>
      <xdr:rowOff>152400</xdr:rowOff>
    </xdr:to>
    <xdr:pic>
      <xdr:nvPicPr>
        <xdr:cNvPr id="1" name="Picture 1" descr="MAY DAY 10-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0075"/>
          <a:ext cx="4781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28575</xdr:rowOff>
    </xdr:from>
    <xdr:to>
      <xdr:col>3</xdr:col>
      <xdr:colOff>571500</xdr:colOff>
      <xdr:row>28</xdr:row>
      <xdr:rowOff>152400</xdr:rowOff>
    </xdr:to>
    <xdr:pic>
      <xdr:nvPicPr>
        <xdr:cNvPr id="2" name="Picture 2" descr="7343-190,230,280,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143375"/>
          <a:ext cx="48006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48</xdr:row>
      <xdr:rowOff>57150</xdr:rowOff>
    </xdr:from>
    <xdr:to>
      <xdr:col>3</xdr:col>
      <xdr:colOff>504825</xdr:colOff>
      <xdr:row>58</xdr:row>
      <xdr:rowOff>142875</xdr:rowOff>
    </xdr:to>
    <xdr:pic>
      <xdr:nvPicPr>
        <xdr:cNvPr id="3" name="Picture 3" descr="TYPE-A-9200-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0382250"/>
          <a:ext cx="470535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99</xdr:row>
      <xdr:rowOff>28575</xdr:rowOff>
    </xdr:from>
    <xdr:to>
      <xdr:col>3</xdr:col>
      <xdr:colOff>523875</xdr:colOff>
      <xdr:row>108</xdr:row>
      <xdr:rowOff>133350</xdr:rowOff>
    </xdr:to>
    <xdr:pic>
      <xdr:nvPicPr>
        <xdr:cNvPr id="4" name="Picture 4" descr="TYPE-B- A-9200-1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21364575"/>
          <a:ext cx="4714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arapex\Customers\Ozone%20gliders\Protos\For%202014\Rapido\Rapido%209m\Velocity%209m%20mk4%20(26-11-2014)\lines\Velocity%209m%20mk4%20proto%20li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e details"/>
      <sheetName val="Decal"/>
      <sheetName val="Line check"/>
      <sheetName val="Line mods"/>
    </sheetNames>
    <sheetDataSet>
      <sheetData sheetId="0">
        <row r="15">
          <cell r="A15" t="str">
            <v>KR1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45.8515625" style="4" customWidth="1"/>
    <col min="2" max="5" width="9.140625" style="4" customWidth="1"/>
    <col min="6" max="11" width="9.140625" style="27" customWidth="1"/>
    <col min="12" max="16384" width="9.140625" style="4" customWidth="1"/>
  </cols>
  <sheetData>
    <row r="1" spans="1:4" ht="26.25">
      <c r="A1" s="6" t="s">
        <v>94</v>
      </c>
      <c r="C1" s="36">
        <v>42117</v>
      </c>
      <c r="D1" s="37"/>
    </row>
    <row r="2" ht="18">
      <c r="A2" s="3" t="s">
        <v>9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8">
      <c r="A13" s="3" t="s">
        <v>117</v>
      </c>
    </row>
    <row r="14" spans="1:4" ht="18">
      <c r="A14" s="3" t="s">
        <v>10</v>
      </c>
      <c r="B14" s="5" t="s">
        <v>11</v>
      </c>
      <c r="C14" s="5" t="s">
        <v>12</v>
      </c>
      <c r="D14" s="10" t="s">
        <v>103</v>
      </c>
    </row>
    <row r="15" spans="1:5" ht="17.25">
      <c r="A15" s="41" t="s">
        <v>13</v>
      </c>
      <c r="B15" s="4">
        <v>2</v>
      </c>
      <c r="C15" s="4">
        <f>1885+40</f>
        <v>1925</v>
      </c>
      <c r="D15" s="4">
        <f>C15-90</f>
        <v>1835</v>
      </c>
      <c r="E15" s="41" t="s">
        <v>121</v>
      </c>
    </row>
    <row r="16" spans="1:6" ht="17.25">
      <c r="A16" s="9" t="s">
        <v>122</v>
      </c>
      <c r="E16" s="9" t="s">
        <v>111</v>
      </c>
      <c r="F16" s="42"/>
    </row>
    <row r="18" spans="1:4" ht="26.25">
      <c r="A18" s="6" t="s">
        <v>94</v>
      </c>
      <c r="C18" s="36">
        <v>42117</v>
      </c>
      <c r="D18" s="37"/>
    </row>
    <row r="19" spans="1:4" ht="18">
      <c r="A19" s="3" t="s">
        <v>9</v>
      </c>
      <c r="C19" s="8"/>
      <c r="D19" s="7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8">
      <c r="A30" s="3" t="s">
        <v>118</v>
      </c>
    </row>
    <row r="31" spans="1:4" ht="18">
      <c r="A31" s="3" t="s">
        <v>10</v>
      </c>
      <c r="B31" s="5" t="s">
        <v>11</v>
      </c>
      <c r="C31" s="5" t="s">
        <v>12</v>
      </c>
      <c r="D31" s="10" t="s">
        <v>103</v>
      </c>
    </row>
    <row r="32" spans="1:4" ht="17.25">
      <c r="A32" s="4" t="s">
        <v>96</v>
      </c>
      <c r="B32" s="4">
        <v>6</v>
      </c>
      <c r="C32" s="11">
        <v>1972</v>
      </c>
      <c r="D32" s="4">
        <f>C32+90</f>
        <v>2062</v>
      </c>
    </row>
    <row r="33" spans="1:4" ht="17.25">
      <c r="A33" s="4" t="s">
        <v>106</v>
      </c>
      <c r="B33" s="4">
        <v>12</v>
      </c>
      <c r="C33" s="11">
        <v>1987</v>
      </c>
      <c r="D33" s="4">
        <f>C33+90</f>
        <v>2077</v>
      </c>
    </row>
    <row r="34" spans="6:18" ht="17.25">
      <c r="F34" s="23"/>
      <c r="G34" s="24" t="s">
        <v>3</v>
      </c>
      <c r="H34" s="24" t="s">
        <v>4</v>
      </c>
      <c r="I34" s="24" t="s">
        <v>5</v>
      </c>
      <c r="J34" s="24" t="s">
        <v>6</v>
      </c>
      <c r="K34" s="24" t="s">
        <v>8</v>
      </c>
      <c r="M34" s="23"/>
      <c r="N34" s="24"/>
      <c r="O34" s="24"/>
      <c r="P34" s="24"/>
      <c r="Q34" s="24"/>
      <c r="R34" s="24"/>
    </row>
    <row r="35" spans="6:18" ht="17.25">
      <c r="F35" s="25">
        <v>1</v>
      </c>
      <c r="G35" s="28">
        <f>1987+900+513</f>
        <v>3400</v>
      </c>
      <c r="H35" s="28">
        <f>1972+900+527</f>
        <v>3399</v>
      </c>
      <c r="I35" s="28">
        <f>1987+900+620</f>
        <v>3507</v>
      </c>
      <c r="J35" s="23"/>
      <c r="K35" s="28">
        <f>1690+1000+1300</f>
        <v>3990</v>
      </c>
      <c r="M35" s="25"/>
      <c r="N35" s="23"/>
      <c r="O35" s="23"/>
      <c r="P35" s="23"/>
      <c r="Q35" s="23"/>
      <c r="R35" s="23"/>
    </row>
    <row r="36" spans="6:18" ht="17.25">
      <c r="F36" s="25">
        <v>2</v>
      </c>
      <c r="G36" s="28">
        <f>1987+900+479</f>
        <v>3366</v>
      </c>
      <c r="H36" s="28">
        <f>1972+900+493</f>
        <v>3365</v>
      </c>
      <c r="I36" s="28">
        <f>1987+900+587</f>
        <v>3474</v>
      </c>
      <c r="J36" s="23"/>
      <c r="K36" s="28">
        <f>1690+1000+1120</f>
        <v>3810</v>
      </c>
      <c r="M36" s="25"/>
      <c r="N36" s="23"/>
      <c r="O36" s="23"/>
      <c r="P36" s="23"/>
      <c r="Q36" s="23"/>
      <c r="R36" s="23"/>
    </row>
    <row r="37" spans="6:18" ht="17.25">
      <c r="F37" s="25">
        <v>3</v>
      </c>
      <c r="G37" s="28">
        <f>1987+900+468</f>
        <v>3355</v>
      </c>
      <c r="H37" s="28">
        <f>1972+900+482</f>
        <v>3354</v>
      </c>
      <c r="I37" s="28">
        <f>1987+900+576</f>
        <v>3463</v>
      </c>
      <c r="J37" s="23"/>
      <c r="K37" s="28">
        <f>1690+1000+1024</f>
        <v>3714</v>
      </c>
      <c r="M37" s="25"/>
      <c r="N37" s="23"/>
      <c r="O37" s="23"/>
      <c r="P37" s="23"/>
      <c r="Q37" s="23"/>
      <c r="R37" s="23"/>
    </row>
    <row r="38" spans="6:18" ht="17.25">
      <c r="F38" s="25">
        <v>4</v>
      </c>
      <c r="G38" s="28">
        <f>1987+900+481</f>
        <v>3368</v>
      </c>
      <c r="H38" s="28">
        <f>1972+900+496</f>
        <v>3368</v>
      </c>
      <c r="I38" s="28">
        <f>1987+900+587</f>
        <v>3474</v>
      </c>
      <c r="J38" s="23"/>
      <c r="K38" s="28">
        <f>1690+1000+954</f>
        <v>3644</v>
      </c>
      <c r="M38" s="25"/>
      <c r="N38" s="23"/>
      <c r="O38" s="23"/>
      <c r="P38" s="23"/>
      <c r="Q38" s="23"/>
      <c r="R38" s="23"/>
    </row>
    <row r="39" spans="6:18" ht="17.25">
      <c r="F39" s="25">
        <v>5</v>
      </c>
      <c r="G39" s="28">
        <f>1987+900+479</f>
        <v>3366</v>
      </c>
      <c r="H39" s="28">
        <f>1972+900+494</f>
        <v>3366</v>
      </c>
      <c r="I39" s="28">
        <f>1987+900+583</f>
        <v>3470</v>
      </c>
      <c r="J39" s="23"/>
      <c r="K39" s="28">
        <f>1690+1000+901</f>
        <v>3591</v>
      </c>
      <c r="M39" s="25"/>
      <c r="N39" s="23"/>
      <c r="O39" s="23"/>
      <c r="P39" s="23"/>
      <c r="Q39" s="23"/>
      <c r="R39" s="23"/>
    </row>
    <row r="40" spans="6:18" ht="17.25">
      <c r="F40" s="25">
        <v>6</v>
      </c>
      <c r="G40" s="28">
        <f>1987+900+459</f>
        <v>3346</v>
      </c>
      <c r="H40" s="28">
        <f>1972+900+476</f>
        <v>3348</v>
      </c>
      <c r="I40" s="28">
        <f>1987+900+563</f>
        <v>3450</v>
      </c>
      <c r="J40" s="23"/>
      <c r="K40" s="28">
        <f>1690+1000+847</f>
        <v>3537</v>
      </c>
      <c r="M40" s="25"/>
      <c r="N40" s="23"/>
      <c r="O40" s="23"/>
      <c r="P40" s="23"/>
      <c r="Q40" s="23"/>
      <c r="R40" s="23"/>
    </row>
    <row r="41" spans="6:18" ht="17.25">
      <c r="F41" s="25">
        <v>7</v>
      </c>
      <c r="G41" s="28">
        <f>1987+900+461</f>
        <v>3348</v>
      </c>
      <c r="H41" s="28">
        <f>1972+900+479</f>
        <v>3351</v>
      </c>
      <c r="I41" s="28">
        <f>1987+900+563</f>
        <v>3450</v>
      </c>
      <c r="J41" s="23"/>
      <c r="K41" s="23"/>
      <c r="M41" s="25"/>
      <c r="N41" s="23"/>
      <c r="O41" s="23"/>
      <c r="P41" s="23"/>
      <c r="Q41" s="23"/>
      <c r="R41" s="23"/>
    </row>
    <row r="42" spans="6:18" ht="17.25">
      <c r="F42" s="25">
        <v>8</v>
      </c>
      <c r="G42" s="28">
        <f>1987+900+482</f>
        <v>3369</v>
      </c>
      <c r="H42" s="28">
        <f>1972+900+500</f>
        <v>3372</v>
      </c>
      <c r="I42" s="28">
        <f>1987+900+580</f>
        <v>3467</v>
      </c>
      <c r="J42" s="23"/>
      <c r="K42" s="23"/>
      <c r="M42" s="25"/>
      <c r="N42" s="23"/>
      <c r="O42" s="23"/>
      <c r="P42" s="23"/>
      <c r="Q42" s="23"/>
      <c r="R42" s="23"/>
    </row>
    <row r="43" spans="6:18" ht="17.25">
      <c r="F43" s="25">
        <v>9</v>
      </c>
      <c r="G43" s="28">
        <f>1987+900+478</f>
        <v>3365</v>
      </c>
      <c r="H43" s="28">
        <f>1972+900+496</f>
        <v>3368</v>
      </c>
      <c r="I43" s="28">
        <f>1987+900+569</f>
        <v>3456</v>
      </c>
      <c r="J43" s="23"/>
      <c r="K43" s="23"/>
      <c r="M43" s="25"/>
      <c r="N43" s="23"/>
      <c r="O43" s="23"/>
      <c r="P43" s="23"/>
      <c r="Q43" s="23"/>
      <c r="R43" s="23"/>
    </row>
    <row r="44" spans="6:18" ht="17.25">
      <c r="F44" s="25">
        <v>10</v>
      </c>
      <c r="G44" s="28">
        <f>1987+900+450</f>
        <v>3337</v>
      </c>
      <c r="H44" s="28">
        <f>1972+900+466</f>
        <v>3338</v>
      </c>
      <c r="I44" s="28">
        <f>1987+900+532</f>
        <v>3419</v>
      </c>
      <c r="J44" s="23"/>
      <c r="K44" s="23"/>
      <c r="M44" s="25"/>
      <c r="N44" s="23"/>
      <c r="O44" s="23"/>
      <c r="P44" s="23"/>
      <c r="Q44" s="23"/>
      <c r="R44" s="23"/>
    </row>
    <row r="45" spans="6:18" ht="17.25">
      <c r="F45" s="25">
        <v>11</v>
      </c>
      <c r="G45" s="28">
        <f>1987+900+424</f>
        <v>3311</v>
      </c>
      <c r="H45" s="28">
        <f>1972+900+439</f>
        <v>3311</v>
      </c>
      <c r="I45" s="28">
        <f>1987+900+497</f>
        <v>3384</v>
      </c>
      <c r="J45" s="23"/>
      <c r="K45" s="23"/>
      <c r="M45" s="25"/>
      <c r="N45" s="23"/>
      <c r="O45" s="23"/>
      <c r="P45" s="23"/>
      <c r="Q45" s="23"/>
      <c r="R45" s="23"/>
    </row>
    <row r="46" spans="6:18" ht="17.25">
      <c r="F46" s="25">
        <v>12</v>
      </c>
      <c r="G46" s="28">
        <f>1987+900+398</f>
        <v>3285</v>
      </c>
      <c r="H46" s="28">
        <f>1972+900+411</f>
        <v>3283</v>
      </c>
      <c r="I46" s="28">
        <f>1987+900+459</f>
        <v>3346</v>
      </c>
      <c r="J46" s="23"/>
      <c r="K46" s="23"/>
      <c r="M46" s="25"/>
      <c r="N46" s="23"/>
      <c r="O46" s="23"/>
      <c r="P46" s="23"/>
      <c r="Q46" s="23"/>
      <c r="R46" s="23"/>
    </row>
    <row r="47" spans="1:18" ht="26.25">
      <c r="A47" s="6" t="s">
        <v>94</v>
      </c>
      <c r="C47" s="36">
        <v>42117</v>
      </c>
      <c r="D47" s="37"/>
      <c r="F47" s="25">
        <v>13</v>
      </c>
      <c r="G47" s="28">
        <f>2152+1050</f>
        <v>3202</v>
      </c>
      <c r="H47" s="28">
        <f>2152+1045</f>
        <v>3197</v>
      </c>
      <c r="I47" s="28">
        <f>2152+1110</f>
        <v>3262</v>
      </c>
      <c r="J47" s="23"/>
      <c r="K47" s="23"/>
      <c r="M47" s="25"/>
      <c r="N47" s="23"/>
      <c r="O47" s="23"/>
      <c r="P47" s="23"/>
      <c r="Q47" s="23"/>
      <c r="R47" s="23"/>
    </row>
    <row r="48" spans="1:18" ht="18">
      <c r="A48" s="3" t="s">
        <v>9</v>
      </c>
      <c r="C48" s="8"/>
      <c r="D48" s="7"/>
      <c r="F48" s="25">
        <v>14</v>
      </c>
      <c r="G48" s="26"/>
      <c r="H48" s="28">
        <f>2152+956</f>
        <v>3108</v>
      </c>
      <c r="I48" s="28">
        <f>2152+954</f>
        <v>3106</v>
      </c>
      <c r="J48" s="28">
        <f>2152+1011</f>
        <v>3163</v>
      </c>
      <c r="K48" s="23"/>
      <c r="M48" s="25"/>
      <c r="N48" s="26"/>
      <c r="O48" s="23"/>
      <c r="P48" s="23"/>
      <c r="Q48" s="26"/>
      <c r="R48" s="23"/>
    </row>
    <row r="49" spans="1:4" ht="15.75">
      <c r="A49" s="3"/>
      <c r="C49" s="8"/>
      <c r="D49" s="7"/>
    </row>
    <row r="50" spans="6:11" ht="15">
      <c r="F50" s="23"/>
      <c r="G50" s="24" t="s">
        <v>3</v>
      </c>
      <c r="H50" s="24" t="s">
        <v>4</v>
      </c>
      <c r="I50" s="24" t="s">
        <v>5</v>
      </c>
      <c r="J50" s="24" t="s">
        <v>6</v>
      </c>
      <c r="K50" s="24" t="s">
        <v>8</v>
      </c>
    </row>
    <row r="51" spans="6:11" ht="15">
      <c r="F51" s="25">
        <v>1</v>
      </c>
      <c r="G51" s="23">
        <f>5-4-5</f>
        <v>-4</v>
      </c>
      <c r="H51" s="23">
        <f>5-4-5</f>
        <v>-4</v>
      </c>
      <c r="I51" s="23">
        <f>5-4-5</f>
        <v>-4</v>
      </c>
      <c r="J51" s="23"/>
      <c r="K51" s="23">
        <f aca="true" t="shared" si="0" ref="K51:K56">-5-6</f>
        <v>-11</v>
      </c>
    </row>
    <row r="52" spans="6:11" ht="15">
      <c r="F52" s="25">
        <v>2</v>
      </c>
      <c r="G52" s="23">
        <f aca="true" t="shared" si="1" ref="G52:I62">5-4-5</f>
        <v>-4</v>
      </c>
      <c r="H52" s="23">
        <f t="shared" si="1"/>
        <v>-4</v>
      </c>
      <c r="I52" s="23">
        <f t="shared" si="1"/>
        <v>-4</v>
      </c>
      <c r="J52" s="23"/>
      <c r="K52" s="23">
        <f t="shared" si="0"/>
        <v>-11</v>
      </c>
    </row>
    <row r="53" spans="6:11" ht="15">
      <c r="F53" s="25">
        <v>3</v>
      </c>
      <c r="G53" s="23">
        <f t="shared" si="1"/>
        <v>-4</v>
      </c>
      <c r="H53" s="23">
        <f t="shared" si="1"/>
        <v>-4</v>
      </c>
      <c r="I53" s="23">
        <f t="shared" si="1"/>
        <v>-4</v>
      </c>
      <c r="J53" s="23"/>
      <c r="K53" s="23">
        <f t="shared" si="0"/>
        <v>-11</v>
      </c>
    </row>
    <row r="54" spans="6:11" ht="15">
      <c r="F54" s="25">
        <v>4</v>
      </c>
      <c r="G54" s="23">
        <f t="shared" si="1"/>
        <v>-4</v>
      </c>
      <c r="H54" s="23">
        <f t="shared" si="1"/>
        <v>-4</v>
      </c>
      <c r="I54" s="23">
        <f t="shared" si="1"/>
        <v>-4</v>
      </c>
      <c r="J54" s="23"/>
      <c r="K54" s="23">
        <f t="shared" si="0"/>
        <v>-11</v>
      </c>
    </row>
    <row r="55" spans="6:11" ht="15">
      <c r="F55" s="25">
        <v>5</v>
      </c>
      <c r="G55" s="23">
        <f t="shared" si="1"/>
        <v>-4</v>
      </c>
      <c r="H55" s="23">
        <f t="shared" si="1"/>
        <v>-4</v>
      </c>
      <c r="I55" s="23">
        <f t="shared" si="1"/>
        <v>-4</v>
      </c>
      <c r="J55" s="23"/>
      <c r="K55" s="23">
        <f t="shared" si="0"/>
        <v>-11</v>
      </c>
    </row>
    <row r="56" spans="6:11" ht="15">
      <c r="F56" s="25">
        <v>6</v>
      </c>
      <c r="G56" s="23">
        <f t="shared" si="1"/>
        <v>-4</v>
      </c>
      <c r="H56" s="23">
        <f t="shared" si="1"/>
        <v>-4</v>
      </c>
      <c r="I56" s="23">
        <f t="shared" si="1"/>
        <v>-4</v>
      </c>
      <c r="J56" s="23"/>
      <c r="K56" s="23">
        <f t="shared" si="0"/>
        <v>-11</v>
      </c>
    </row>
    <row r="57" spans="6:11" ht="15">
      <c r="F57" s="25">
        <v>7</v>
      </c>
      <c r="G57" s="23">
        <f t="shared" si="1"/>
        <v>-4</v>
      </c>
      <c r="H57" s="23">
        <f t="shared" si="1"/>
        <v>-4</v>
      </c>
      <c r="I57" s="23">
        <f t="shared" si="1"/>
        <v>-4</v>
      </c>
      <c r="J57" s="23"/>
      <c r="K57" s="23"/>
    </row>
    <row r="58" spans="6:11" ht="15">
      <c r="F58" s="25">
        <v>8</v>
      </c>
      <c r="G58" s="23">
        <f t="shared" si="1"/>
        <v>-4</v>
      </c>
      <c r="H58" s="23">
        <f t="shared" si="1"/>
        <v>-4</v>
      </c>
      <c r="I58" s="23">
        <f t="shared" si="1"/>
        <v>-4</v>
      </c>
      <c r="J58" s="23"/>
      <c r="K58" s="23"/>
    </row>
    <row r="59" spans="6:11" ht="15">
      <c r="F59" s="25">
        <v>9</v>
      </c>
      <c r="G59" s="23">
        <f t="shared" si="1"/>
        <v>-4</v>
      </c>
      <c r="H59" s="23">
        <f t="shared" si="1"/>
        <v>-4</v>
      </c>
      <c r="I59" s="23">
        <f t="shared" si="1"/>
        <v>-4</v>
      </c>
      <c r="J59" s="23"/>
      <c r="K59" s="23"/>
    </row>
    <row r="60" spans="1:11" ht="18">
      <c r="A60" s="3" t="s">
        <v>119</v>
      </c>
      <c r="F60" s="25">
        <v>10</v>
      </c>
      <c r="G60" s="23">
        <f t="shared" si="1"/>
        <v>-4</v>
      </c>
      <c r="H60" s="23">
        <f t="shared" si="1"/>
        <v>-4</v>
      </c>
      <c r="I60" s="23">
        <f t="shared" si="1"/>
        <v>-4</v>
      </c>
      <c r="J60" s="23"/>
      <c r="K60" s="23"/>
    </row>
    <row r="61" spans="1:11" ht="18">
      <c r="A61" s="3" t="s">
        <v>10</v>
      </c>
      <c r="B61" s="5" t="s">
        <v>11</v>
      </c>
      <c r="C61" s="5" t="s">
        <v>12</v>
      </c>
      <c r="D61" s="10" t="s">
        <v>103</v>
      </c>
      <c r="F61" s="25">
        <v>11</v>
      </c>
      <c r="G61" s="23">
        <f t="shared" si="1"/>
        <v>-4</v>
      </c>
      <c r="H61" s="23">
        <f t="shared" si="1"/>
        <v>-4</v>
      </c>
      <c r="I61" s="23">
        <f t="shared" si="1"/>
        <v>-4</v>
      </c>
      <c r="J61" s="23"/>
      <c r="K61" s="23"/>
    </row>
    <row r="62" spans="1:11" ht="17.25">
      <c r="A62" s="4" t="s">
        <v>21</v>
      </c>
      <c r="B62" s="4">
        <v>2</v>
      </c>
      <c r="C62" s="4">
        <v>398</v>
      </c>
      <c r="D62" s="4">
        <f aca="true" t="shared" si="2" ref="D62:D96">C62-8</f>
        <v>390</v>
      </c>
      <c r="F62" s="25">
        <v>12</v>
      </c>
      <c r="G62" s="23">
        <f t="shared" si="1"/>
        <v>-4</v>
      </c>
      <c r="H62" s="23">
        <f t="shared" si="1"/>
        <v>-4</v>
      </c>
      <c r="I62" s="23">
        <f t="shared" si="1"/>
        <v>-4</v>
      </c>
      <c r="J62" s="23"/>
      <c r="K62" s="23"/>
    </row>
    <row r="63" spans="1:11" ht="17.25">
      <c r="A63" s="4" t="s">
        <v>22</v>
      </c>
      <c r="B63" s="4">
        <v>2</v>
      </c>
      <c r="C63" s="4">
        <v>411</v>
      </c>
      <c r="D63" s="4">
        <f t="shared" si="2"/>
        <v>403</v>
      </c>
      <c r="F63" s="25">
        <v>13</v>
      </c>
      <c r="G63" s="23">
        <f>5-4</f>
        <v>1</v>
      </c>
      <c r="H63" s="23">
        <f>5-4</f>
        <v>1</v>
      </c>
      <c r="I63" s="23">
        <f>5-4</f>
        <v>1</v>
      </c>
      <c r="J63" s="23"/>
      <c r="K63" s="23"/>
    </row>
    <row r="64" spans="1:11" ht="17.25">
      <c r="A64" s="4" t="s">
        <v>23</v>
      </c>
      <c r="B64" s="4">
        <v>2</v>
      </c>
      <c r="C64" s="4">
        <v>424</v>
      </c>
      <c r="D64" s="4">
        <f t="shared" si="2"/>
        <v>416</v>
      </c>
      <c r="F64" s="25">
        <v>14</v>
      </c>
      <c r="G64" s="26"/>
      <c r="H64" s="23">
        <f>5-4</f>
        <v>1</v>
      </c>
      <c r="I64" s="23">
        <f>5-4</f>
        <v>1</v>
      </c>
      <c r="J64" s="26">
        <f>5-4</f>
        <v>1</v>
      </c>
      <c r="K64" s="23"/>
    </row>
    <row r="65" spans="1:4" ht="17.25">
      <c r="A65" s="4" t="s">
        <v>24</v>
      </c>
      <c r="B65" s="4">
        <v>2</v>
      </c>
      <c r="C65" s="4">
        <v>439</v>
      </c>
      <c r="D65" s="4">
        <f t="shared" si="2"/>
        <v>431</v>
      </c>
    </row>
    <row r="66" spans="1:11" ht="17.25">
      <c r="A66" s="4" t="s">
        <v>25</v>
      </c>
      <c r="B66" s="4">
        <v>2</v>
      </c>
      <c r="C66" s="4">
        <v>450</v>
      </c>
      <c r="D66" s="4">
        <f t="shared" si="2"/>
        <v>442</v>
      </c>
      <c r="F66" s="29"/>
      <c r="G66" s="29" t="s">
        <v>116</v>
      </c>
      <c r="H66" s="29"/>
      <c r="I66" s="29"/>
      <c r="J66" s="29"/>
      <c r="K66" s="29"/>
    </row>
    <row r="67" spans="1:11" ht="17.25">
      <c r="A67" s="4" t="s">
        <v>97</v>
      </c>
      <c r="B67" s="4">
        <v>4</v>
      </c>
      <c r="C67" s="4">
        <v>459</v>
      </c>
      <c r="D67" s="4">
        <f t="shared" si="2"/>
        <v>451</v>
      </c>
      <c r="F67" s="29"/>
      <c r="G67" s="30" t="s">
        <v>3</v>
      </c>
      <c r="H67" s="30" t="s">
        <v>4</v>
      </c>
      <c r="I67" s="30" t="s">
        <v>5</v>
      </c>
      <c r="J67" s="30" t="s">
        <v>6</v>
      </c>
      <c r="K67" s="30" t="s">
        <v>8</v>
      </c>
    </row>
    <row r="68" spans="1:11" ht="17.25">
      <c r="A68" s="4" t="s">
        <v>26</v>
      </c>
      <c r="B68" s="4">
        <v>2</v>
      </c>
      <c r="C68" s="4">
        <v>461</v>
      </c>
      <c r="D68" s="4">
        <f t="shared" si="2"/>
        <v>453</v>
      </c>
      <c r="F68" s="31">
        <v>1</v>
      </c>
      <c r="G68" s="29">
        <f>G35+G51</f>
        <v>3396</v>
      </c>
      <c r="H68" s="29">
        <f>H35+H51</f>
        <v>3395</v>
      </c>
      <c r="I68" s="29">
        <f>I35+I51</f>
        <v>3503</v>
      </c>
      <c r="J68" s="29"/>
      <c r="K68" s="29">
        <f aca="true" t="shared" si="3" ref="K68:K73">K35+K51</f>
        <v>3979</v>
      </c>
    </row>
    <row r="69" spans="1:11" ht="17.25">
      <c r="A69" s="4" t="s">
        <v>27</v>
      </c>
      <c r="B69" s="4">
        <v>2</v>
      </c>
      <c r="C69" s="4">
        <v>466</v>
      </c>
      <c r="D69" s="4">
        <f t="shared" si="2"/>
        <v>458</v>
      </c>
      <c r="F69" s="31">
        <v>2</v>
      </c>
      <c r="G69" s="29">
        <f aca="true" t="shared" si="4" ref="G69:G80">G36+G52</f>
        <v>3362</v>
      </c>
      <c r="H69" s="29">
        <f aca="true" t="shared" si="5" ref="H69:H81">H36+H52</f>
        <v>3361</v>
      </c>
      <c r="I69" s="29">
        <f aca="true" t="shared" si="6" ref="I69:I81">I36+I52</f>
        <v>3470</v>
      </c>
      <c r="J69" s="29"/>
      <c r="K69" s="29">
        <f t="shared" si="3"/>
        <v>3799</v>
      </c>
    </row>
    <row r="70" spans="1:11" ht="17.25">
      <c r="A70" s="4" t="s">
        <v>28</v>
      </c>
      <c r="B70" s="4">
        <v>2</v>
      </c>
      <c r="C70" s="4">
        <v>468</v>
      </c>
      <c r="D70" s="4">
        <f t="shared" si="2"/>
        <v>460</v>
      </c>
      <c r="F70" s="31">
        <v>3</v>
      </c>
      <c r="G70" s="29">
        <f t="shared" si="4"/>
        <v>3351</v>
      </c>
      <c r="H70" s="29">
        <f t="shared" si="5"/>
        <v>3350</v>
      </c>
      <c r="I70" s="29">
        <f t="shared" si="6"/>
        <v>3459</v>
      </c>
      <c r="J70" s="29"/>
      <c r="K70" s="29">
        <f t="shared" si="3"/>
        <v>3703</v>
      </c>
    </row>
    <row r="71" spans="1:11" ht="17.25">
      <c r="A71" s="4" t="s">
        <v>29</v>
      </c>
      <c r="B71" s="4">
        <v>2</v>
      </c>
      <c r="C71" s="4">
        <v>476</v>
      </c>
      <c r="D71" s="4">
        <f t="shared" si="2"/>
        <v>468</v>
      </c>
      <c r="F71" s="31">
        <v>4</v>
      </c>
      <c r="G71" s="29">
        <f t="shared" si="4"/>
        <v>3364</v>
      </c>
      <c r="H71" s="29">
        <f t="shared" si="5"/>
        <v>3364</v>
      </c>
      <c r="I71" s="29">
        <f t="shared" si="6"/>
        <v>3470</v>
      </c>
      <c r="J71" s="29"/>
      <c r="K71" s="29">
        <f t="shared" si="3"/>
        <v>3633</v>
      </c>
    </row>
    <row r="72" spans="1:11" ht="17.25">
      <c r="A72" s="4" t="s">
        <v>30</v>
      </c>
      <c r="B72" s="4">
        <v>2</v>
      </c>
      <c r="C72" s="4">
        <v>478</v>
      </c>
      <c r="D72" s="4">
        <f t="shared" si="2"/>
        <v>470</v>
      </c>
      <c r="F72" s="31">
        <v>5</v>
      </c>
      <c r="G72" s="29">
        <f t="shared" si="4"/>
        <v>3362</v>
      </c>
      <c r="H72" s="29">
        <f t="shared" si="5"/>
        <v>3362</v>
      </c>
      <c r="I72" s="29">
        <f t="shared" si="6"/>
        <v>3466</v>
      </c>
      <c r="J72" s="29"/>
      <c r="K72" s="29">
        <f t="shared" si="3"/>
        <v>3580</v>
      </c>
    </row>
    <row r="73" spans="1:11" ht="17.25">
      <c r="A73" s="4" t="s">
        <v>98</v>
      </c>
      <c r="B73" s="4">
        <v>6</v>
      </c>
      <c r="C73" s="4">
        <v>479</v>
      </c>
      <c r="D73" s="4">
        <f t="shared" si="2"/>
        <v>471</v>
      </c>
      <c r="F73" s="31">
        <v>6</v>
      </c>
      <c r="G73" s="29">
        <f t="shared" si="4"/>
        <v>3342</v>
      </c>
      <c r="H73" s="29">
        <f t="shared" si="5"/>
        <v>3344</v>
      </c>
      <c r="I73" s="29">
        <f t="shared" si="6"/>
        <v>3446</v>
      </c>
      <c r="J73" s="29"/>
      <c r="K73" s="29">
        <f t="shared" si="3"/>
        <v>3526</v>
      </c>
    </row>
    <row r="74" spans="1:11" ht="17.25">
      <c r="A74" s="4" t="s">
        <v>31</v>
      </c>
      <c r="B74" s="4">
        <v>2</v>
      </c>
      <c r="C74" s="4">
        <v>481</v>
      </c>
      <c r="D74" s="4">
        <f t="shared" si="2"/>
        <v>473</v>
      </c>
      <c r="F74" s="31">
        <v>7</v>
      </c>
      <c r="G74" s="29">
        <f t="shared" si="4"/>
        <v>3344</v>
      </c>
      <c r="H74" s="29">
        <f t="shared" si="5"/>
        <v>3347</v>
      </c>
      <c r="I74" s="29">
        <f t="shared" si="6"/>
        <v>3446</v>
      </c>
      <c r="J74" s="29"/>
      <c r="K74" s="29"/>
    </row>
    <row r="75" spans="1:11" ht="17.25">
      <c r="A75" s="4" t="s">
        <v>99</v>
      </c>
      <c r="B75" s="4">
        <v>4</v>
      </c>
      <c r="C75" s="4">
        <v>482</v>
      </c>
      <c r="D75" s="4">
        <f t="shared" si="2"/>
        <v>474</v>
      </c>
      <c r="F75" s="31">
        <v>8</v>
      </c>
      <c r="G75" s="29">
        <f t="shared" si="4"/>
        <v>3365</v>
      </c>
      <c r="H75" s="29">
        <f t="shared" si="5"/>
        <v>3368</v>
      </c>
      <c r="I75" s="29">
        <f t="shared" si="6"/>
        <v>3463</v>
      </c>
      <c r="J75" s="29"/>
      <c r="K75" s="29"/>
    </row>
    <row r="76" spans="1:11" ht="17.25">
      <c r="A76" s="4" t="s">
        <v>32</v>
      </c>
      <c r="B76" s="4">
        <v>2</v>
      </c>
      <c r="C76" s="4">
        <v>493</v>
      </c>
      <c r="D76" s="4">
        <f t="shared" si="2"/>
        <v>485</v>
      </c>
      <c r="F76" s="31">
        <v>9</v>
      </c>
      <c r="G76" s="29">
        <f t="shared" si="4"/>
        <v>3361</v>
      </c>
      <c r="H76" s="29">
        <f t="shared" si="5"/>
        <v>3364</v>
      </c>
      <c r="I76" s="29">
        <f t="shared" si="6"/>
        <v>3452</v>
      </c>
      <c r="J76" s="29"/>
      <c r="K76" s="29"/>
    </row>
    <row r="77" spans="1:11" ht="17.25">
      <c r="A77" s="4" t="s">
        <v>33</v>
      </c>
      <c r="B77" s="4">
        <v>2</v>
      </c>
      <c r="C77" s="4">
        <v>494</v>
      </c>
      <c r="D77" s="4">
        <f t="shared" si="2"/>
        <v>486</v>
      </c>
      <c r="F77" s="31">
        <v>10</v>
      </c>
      <c r="G77" s="29">
        <f t="shared" si="4"/>
        <v>3333</v>
      </c>
      <c r="H77" s="29">
        <f t="shared" si="5"/>
        <v>3334</v>
      </c>
      <c r="I77" s="29">
        <f t="shared" si="6"/>
        <v>3415</v>
      </c>
      <c r="J77" s="29"/>
      <c r="K77" s="29"/>
    </row>
    <row r="78" spans="1:11" ht="17.25">
      <c r="A78" s="4" t="s">
        <v>100</v>
      </c>
      <c r="B78" s="4">
        <v>4</v>
      </c>
      <c r="C78" s="4">
        <v>496</v>
      </c>
      <c r="D78" s="4">
        <f t="shared" si="2"/>
        <v>488</v>
      </c>
      <c r="F78" s="31">
        <v>11</v>
      </c>
      <c r="G78" s="29">
        <f t="shared" si="4"/>
        <v>3307</v>
      </c>
      <c r="H78" s="29">
        <f t="shared" si="5"/>
        <v>3307</v>
      </c>
      <c r="I78" s="29">
        <f t="shared" si="6"/>
        <v>3380</v>
      </c>
      <c r="J78" s="29"/>
      <c r="K78" s="29"/>
    </row>
    <row r="79" spans="1:11" ht="17.25">
      <c r="A79" s="4" t="s">
        <v>34</v>
      </c>
      <c r="B79" s="4">
        <v>2</v>
      </c>
      <c r="C79" s="4">
        <v>497</v>
      </c>
      <c r="D79" s="4">
        <f t="shared" si="2"/>
        <v>489</v>
      </c>
      <c r="F79" s="31">
        <v>12</v>
      </c>
      <c r="G79" s="29">
        <f t="shared" si="4"/>
        <v>3281</v>
      </c>
      <c r="H79" s="29">
        <f t="shared" si="5"/>
        <v>3279</v>
      </c>
      <c r="I79" s="29">
        <f t="shared" si="6"/>
        <v>3342</v>
      </c>
      <c r="J79" s="29"/>
      <c r="K79" s="29"/>
    </row>
    <row r="80" spans="1:11" ht="17.25">
      <c r="A80" s="4" t="s">
        <v>35</v>
      </c>
      <c r="B80" s="4">
        <v>2</v>
      </c>
      <c r="C80" s="4">
        <v>500</v>
      </c>
      <c r="D80" s="4">
        <f t="shared" si="2"/>
        <v>492</v>
      </c>
      <c r="F80" s="31">
        <v>13</v>
      </c>
      <c r="G80" s="29">
        <f t="shared" si="4"/>
        <v>3203</v>
      </c>
      <c r="H80" s="29">
        <f t="shared" si="5"/>
        <v>3198</v>
      </c>
      <c r="I80" s="29">
        <f t="shared" si="6"/>
        <v>3263</v>
      </c>
      <c r="J80" s="29"/>
      <c r="K80" s="29"/>
    </row>
    <row r="81" spans="1:11" ht="17.25">
      <c r="A81" s="4" t="s">
        <v>36</v>
      </c>
      <c r="B81" s="4">
        <v>2</v>
      </c>
      <c r="C81" s="4">
        <v>513</v>
      </c>
      <c r="D81" s="4">
        <f t="shared" si="2"/>
        <v>505</v>
      </c>
      <c r="F81" s="31">
        <v>14</v>
      </c>
      <c r="G81" s="32"/>
      <c r="H81" s="29">
        <f t="shared" si="5"/>
        <v>3109</v>
      </c>
      <c r="I81" s="29">
        <f t="shared" si="6"/>
        <v>3107</v>
      </c>
      <c r="J81" s="32">
        <f>J48+J64</f>
        <v>3164</v>
      </c>
      <c r="K81" s="29"/>
    </row>
    <row r="82" spans="1:4" ht="17.25">
      <c r="A82" s="4" t="s">
        <v>37</v>
      </c>
      <c r="B82" s="4">
        <v>2</v>
      </c>
      <c r="C82" s="4">
        <v>527</v>
      </c>
      <c r="D82" s="4">
        <f t="shared" si="2"/>
        <v>519</v>
      </c>
    </row>
    <row r="83" spans="1:7" ht="17.25">
      <c r="A83" s="4" t="s">
        <v>38</v>
      </c>
      <c r="B83" s="4">
        <v>2</v>
      </c>
      <c r="C83" s="4">
        <v>532</v>
      </c>
      <c r="D83" s="4">
        <f t="shared" si="2"/>
        <v>524</v>
      </c>
      <c r="G83" s="27" t="s">
        <v>94</v>
      </c>
    </row>
    <row r="84" spans="1:11" ht="17.25">
      <c r="A84" s="4" t="s">
        <v>101</v>
      </c>
      <c r="B84" s="4">
        <v>4</v>
      </c>
      <c r="C84" s="4">
        <v>563</v>
      </c>
      <c r="D84" s="4">
        <f t="shared" si="2"/>
        <v>555</v>
      </c>
      <c r="F84" s="23"/>
      <c r="G84" s="24" t="s">
        <v>3</v>
      </c>
      <c r="H84" s="24" t="s">
        <v>4</v>
      </c>
      <c r="I84" s="24" t="s">
        <v>5</v>
      </c>
      <c r="J84" s="24" t="s">
        <v>6</v>
      </c>
      <c r="K84" s="24" t="s">
        <v>8</v>
      </c>
    </row>
    <row r="85" spans="1:11" ht="17.25">
      <c r="A85" s="4" t="s">
        <v>39</v>
      </c>
      <c r="B85" s="4">
        <v>2</v>
      </c>
      <c r="C85" s="4">
        <v>569</v>
      </c>
      <c r="D85" s="4">
        <f t="shared" si="2"/>
        <v>561</v>
      </c>
      <c r="F85" s="25">
        <v>1</v>
      </c>
      <c r="G85" s="23" t="s">
        <v>112</v>
      </c>
      <c r="H85" s="23" t="s">
        <v>112</v>
      </c>
      <c r="I85" s="23" t="s">
        <v>112</v>
      </c>
      <c r="J85" s="23"/>
      <c r="K85" s="23" t="s">
        <v>114</v>
      </c>
    </row>
    <row r="86" spans="1:11" ht="17.25">
      <c r="A86" s="4" t="s">
        <v>40</v>
      </c>
      <c r="B86" s="4">
        <v>2</v>
      </c>
      <c r="C86" s="4">
        <v>576</v>
      </c>
      <c r="D86" s="4">
        <f t="shared" si="2"/>
        <v>568</v>
      </c>
      <c r="F86" s="25">
        <v>2</v>
      </c>
      <c r="G86" s="23" t="s">
        <v>112</v>
      </c>
      <c r="H86" s="23" t="s">
        <v>112</v>
      </c>
      <c r="I86" s="23" t="s">
        <v>112</v>
      </c>
      <c r="J86" s="23"/>
      <c r="K86" s="23" t="s">
        <v>114</v>
      </c>
    </row>
    <row r="87" spans="1:11" ht="17.25">
      <c r="A87" s="4" t="s">
        <v>41</v>
      </c>
      <c r="B87" s="4">
        <v>2</v>
      </c>
      <c r="C87" s="4">
        <v>580</v>
      </c>
      <c r="D87" s="4">
        <f t="shared" si="2"/>
        <v>572</v>
      </c>
      <c r="F87" s="25">
        <v>3</v>
      </c>
      <c r="G87" s="23" t="s">
        <v>112</v>
      </c>
      <c r="H87" s="23" t="s">
        <v>112</v>
      </c>
      <c r="I87" s="23" t="s">
        <v>112</v>
      </c>
      <c r="J87" s="23"/>
      <c r="K87" s="23" t="s">
        <v>114</v>
      </c>
    </row>
    <row r="88" spans="1:11" ht="17.25">
      <c r="A88" s="4" t="s">
        <v>42</v>
      </c>
      <c r="B88" s="4">
        <v>2</v>
      </c>
      <c r="C88" s="4">
        <v>583</v>
      </c>
      <c r="D88" s="4">
        <f t="shared" si="2"/>
        <v>575</v>
      </c>
      <c r="F88" s="25">
        <v>4</v>
      </c>
      <c r="G88" s="23" t="s">
        <v>112</v>
      </c>
      <c r="H88" s="23" t="s">
        <v>112</v>
      </c>
      <c r="I88" s="23" t="s">
        <v>112</v>
      </c>
      <c r="J88" s="23"/>
      <c r="K88" s="23" t="s">
        <v>114</v>
      </c>
    </row>
    <row r="89" spans="1:11" ht="17.25">
      <c r="A89" s="4" t="s">
        <v>102</v>
      </c>
      <c r="B89" s="4">
        <v>4</v>
      </c>
      <c r="C89" s="4">
        <v>587</v>
      </c>
      <c r="D89" s="4">
        <f t="shared" si="2"/>
        <v>579</v>
      </c>
      <c r="F89" s="25">
        <v>5</v>
      </c>
      <c r="G89" s="23" t="s">
        <v>112</v>
      </c>
      <c r="H89" s="23" t="s">
        <v>112</v>
      </c>
      <c r="I89" s="23" t="s">
        <v>112</v>
      </c>
      <c r="J89" s="23"/>
      <c r="K89" s="23" t="s">
        <v>114</v>
      </c>
    </row>
    <row r="90" spans="1:11" ht="17.25">
      <c r="A90" s="4" t="s">
        <v>43</v>
      </c>
      <c r="B90" s="4">
        <v>2</v>
      </c>
      <c r="C90" s="4">
        <v>620</v>
      </c>
      <c r="D90" s="4">
        <f t="shared" si="2"/>
        <v>612</v>
      </c>
      <c r="F90" s="25">
        <v>6</v>
      </c>
      <c r="G90" s="23" t="s">
        <v>112</v>
      </c>
      <c r="H90" s="23" t="s">
        <v>112</v>
      </c>
      <c r="I90" s="23" t="s">
        <v>112</v>
      </c>
      <c r="J90" s="23"/>
      <c r="K90" s="23" t="s">
        <v>114</v>
      </c>
    </row>
    <row r="91" spans="1:11" ht="17.25">
      <c r="A91" s="4" t="s">
        <v>44</v>
      </c>
      <c r="B91" s="4">
        <v>2</v>
      </c>
      <c r="C91" s="4">
        <v>954</v>
      </c>
      <c r="D91" s="4">
        <f t="shared" si="2"/>
        <v>946</v>
      </c>
      <c r="F91" s="25">
        <v>7</v>
      </c>
      <c r="G91" s="23" t="s">
        <v>112</v>
      </c>
      <c r="H91" s="23" t="s">
        <v>112</v>
      </c>
      <c r="I91" s="23" t="s">
        <v>112</v>
      </c>
      <c r="J91" s="23"/>
      <c r="K91" s="23"/>
    </row>
    <row r="92" spans="1:11" ht="17.25">
      <c r="A92" s="4" t="s">
        <v>45</v>
      </c>
      <c r="B92" s="4">
        <v>2</v>
      </c>
      <c r="C92" s="4">
        <v>956</v>
      </c>
      <c r="D92" s="4">
        <f t="shared" si="2"/>
        <v>948</v>
      </c>
      <c r="F92" s="25">
        <v>8</v>
      </c>
      <c r="G92" s="23" t="s">
        <v>112</v>
      </c>
      <c r="H92" s="23" t="s">
        <v>112</v>
      </c>
      <c r="I92" s="23" t="s">
        <v>112</v>
      </c>
      <c r="J92" s="23"/>
      <c r="K92" s="23"/>
    </row>
    <row r="93" spans="1:11" ht="17.25">
      <c r="A93" s="4" t="s">
        <v>46</v>
      </c>
      <c r="B93" s="4">
        <v>2</v>
      </c>
      <c r="C93" s="4">
        <v>1011</v>
      </c>
      <c r="D93" s="4">
        <f t="shared" si="2"/>
        <v>1003</v>
      </c>
      <c r="F93" s="25">
        <v>9</v>
      </c>
      <c r="G93" s="23" t="s">
        <v>112</v>
      </c>
      <c r="H93" s="23" t="s">
        <v>112</v>
      </c>
      <c r="I93" s="23" t="s">
        <v>112</v>
      </c>
      <c r="J93" s="23"/>
      <c r="K93" s="23"/>
    </row>
    <row r="94" spans="1:11" ht="17.25">
      <c r="A94" s="4" t="s">
        <v>47</v>
      </c>
      <c r="B94" s="4">
        <v>2</v>
      </c>
      <c r="C94" s="4">
        <v>1045</v>
      </c>
      <c r="D94" s="4">
        <f t="shared" si="2"/>
        <v>1037</v>
      </c>
      <c r="F94" s="25">
        <v>10</v>
      </c>
      <c r="G94" s="23" t="s">
        <v>112</v>
      </c>
      <c r="H94" s="23" t="s">
        <v>112</v>
      </c>
      <c r="I94" s="23" t="s">
        <v>112</v>
      </c>
      <c r="J94" s="23"/>
      <c r="K94" s="23"/>
    </row>
    <row r="95" spans="1:11" ht="17.25">
      <c r="A95" s="4" t="s">
        <v>48</v>
      </c>
      <c r="B95" s="4">
        <v>2</v>
      </c>
      <c r="C95" s="4">
        <v>1050</v>
      </c>
      <c r="D95" s="4">
        <f t="shared" si="2"/>
        <v>1042</v>
      </c>
      <c r="F95" s="25">
        <v>11</v>
      </c>
      <c r="G95" s="23" t="s">
        <v>112</v>
      </c>
      <c r="H95" s="23" t="s">
        <v>112</v>
      </c>
      <c r="I95" s="23" t="s">
        <v>112</v>
      </c>
      <c r="J95" s="23"/>
      <c r="K95" s="23"/>
    </row>
    <row r="96" spans="1:11" ht="17.25">
      <c r="A96" s="4" t="s">
        <v>49</v>
      </c>
      <c r="B96" s="4">
        <v>2</v>
      </c>
      <c r="C96" s="4">
        <v>1110</v>
      </c>
      <c r="D96" s="4">
        <f t="shared" si="2"/>
        <v>1102</v>
      </c>
      <c r="F96" s="25">
        <v>12</v>
      </c>
      <c r="G96" s="23" t="s">
        <v>112</v>
      </c>
      <c r="H96" s="23" t="s">
        <v>112</v>
      </c>
      <c r="I96" s="23" t="s">
        <v>112</v>
      </c>
      <c r="J96" s="23"/>
      <c r="K96" s="23"/>
    </row>
    <row r="97" spans="6:11" ht="17.25">
      <c r="F97" s="25">
        <v>13</v>
      </c>
      <c r="G97" s="23" t="s">
        <v>113</v>
      </c>
      <c r="H97" s="23" t="s">
        <v>113</v>
      </c>
      <c r="I97" s="23" t="s">
        <v>113</v>
      </c>
      <c r="J97" s="23"/>
      <c r="K97" s="23"/>
    </row>
    <row r="98" spans="1:11" ht="26.25">
      <c r="A98" s="6" t="s">
        <v>94</v>
      </c>
      <c r="C98" s="36">
        <v>42117</v>
      </c>
      <c r="D98" s="37"/>
      <c r="F98" s="25">
        <v>14</v>
      </c>
      <c r="G98" s="26"/>
      <c r="H98" s="23" t="s">
        <v>113</v>
      </c>
      <c r="I98" s="23" t="s">
        <v>113</v>
      </c>
      <c r="J98" s="26" t="s">
        <v>113</v>
      </c>
      <c r="K98" s="23"/>
    </row>
    <row r="99" spans="1:4" ht="18">
      <c r="A99" s="3" t="s">
        <v>9</v>
      </c>
      <c r="C99" s="8"/>
      <c r="D99" s="7"/>
    </row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8">
      <c r="A110" s="3" t="s">
        <v>120</v>
      </c>
    </row>
    <row r="111" spans="1:4" ht="18">
      <c r="A111" s="3" t="s">
        <v>10</v>
      </c>
      <c r="B111" s="5" t="s">
        <v>11</v>
      </c>
      <c r="C111" s="5" t="s">
        <v>12</v>
      </c>
      <c r="D111" s="10" t="s">
        <v>103</v>
      </c>
    </row>
    <row r="112" spans="1:4" ht="17.25">
      <c r="A112" s="4" t="s">
        <v>14</v>
      </c>
      <c r="B112" s="4">
        <v>2</v>
      </c>
      <c r="C112" s="4">
        <v>847</v>
      </c>
      <c r="D112" s="4">
        <f aca="true" t="shared" si="7" ref="D112:D120">C112+52</f>
        <v>899</v>
      </c>
    </row>
    <row r="113" spans="1:4" ht="17.25">
      <c r="A113" s="4" t="s">
        <v>104</v>
      </c>
      <c r="B113" s="4">
        <v>36</v>
      </c>
      <c r="C113" s="4">
        <v>900</v>
      </c>
      <c r="D113" s="4">
        <f t="shared" si="7"/>
        <v>952</v>
      </c>
    </row>
    <row r="114" spans="1:4" ht="17.25">
      <c r="A114" s="4" t="s">
        <v>15</v>
      </c>
      <c r="B114" s="4">
        <v>2</v>
      </c>
      <c r="C114" s="4">
        <v>901</v>
      </c>
      <c r="D114" s="4">
        <f t="shared" si="7"/>
        <v>953</v>
      </c>
    </row>
    <row r="115" spans="1:4" ht="17.25">
      <c r="A115" s="4" t="s">
        <v>16</v>
      </c>
      <c r="B115" s="4">
        <v>2</v>
      </c>
      <c r="C115" s="4">
        <v>954</v>
      </c>
      <c r="D115" s="4">
        <f t="shared" si="7"/>
        <v>1006</v>
      </c>
    </row>
    <row r="116" spans="1:4" ht="17.25">
      <c r="A116" s="4" t="s">
        <v>95</v>
      </c>
      <c r="B116" s="4">
        <v>6</v>
      </c>
      <c r="C116" s="4">
        <v>1000</v>
      </c>
      <c r="D116" s="4">
        <f t="shared" si="7"/>
        <v>1052</v>
      </c>
    </row>
    <row r="117" spans="1:4" ht="17.25">
      <c r="A117" s="4" t="s">
        <v>17</v>
      </c>
      <c r="B117" s="4">
        <v>2</v>
      </c>
      <c r="C117" s="4">
        <v>1024</v>
      </c>
      <c r="D117" s="4">
        <f t="shared" si="7"/>
        <v>1076</v>
      </c>
    </row>
    <row r="118" spans="1:4" ht="17.25">
      <c r="A118" s="4" t="s">
        <v>18</v>
      </c>
      <c r="B118" s="4">
        <v>2</v>
      </c>
      <c r="C118" s="4">
        <v>1120</v>
      </c>
      <c r="D118" s="4">
        <f t="shared" si="7"/>
        <v>1172</v>
      </c>
    </row>
    <row r="119" spans="1:4" ht="17.25">
      <c r="A119" s="4" t="s">
        <v>19</v>
      </c>
      <c r="B119" s="4">
        <v>2</v>
      </c>
      <c r="C119" s="4">
        <v>1300</v>
      </c>
      <c r="D119" s="4">
        <f t="shared" si="7"/>
        <v>1352</v>
      </c>
    </row>
    <row r="120" spans="1:4" ht="17.25">
      <c r="A120" s="4" t="s">
        <v>20</v>
      </c>
      <c r="B120" s="4">
        <v>2</v>
      </c>
      <c r="C120" s="11">
        <v>2152</v>
      </c>
      <c r="D120" s="4">
        <f t="shared" si="7"/>
        <v>2204</v>
      </c>
    </row>
  </sheetData>
  <sheetProtection/>
  <mergeCells count="4">
    <mergeCell ref="C1:D1"/>
    <mergeCell ref="C18:D18"/>
    <mergeCell ref="C47:D47"/>
    <mergeCell ref="C98:D98"/>
  </mergeCells>
  <printOptions gridLines="1"/>
  <pageMargins left="0.75" right="0.75" top="0.3" bottom="0.31" header="0.5" footer="0.31"/>
  <pageSetup horizontalDpi="600" verticalDpi="600" orientation="portrait" paperSize="9" r:id="rId2"/>
  <headerFooter alignWithMargins="0">
    <oddFooter>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7">
      <selection activeCell="X2" sqref="X2"/>
    </sheetView>
  </sheetViews>
  <sheetFormatPr defaultColWidth="6.57421875" defaultRowHeight="68.25" customHeight="1"/>
  <cols>
    <col min="1" max="1" width="4.28125" style="12" bestFit="1" customWidth="1"/>
    <col min="2" max="4" width="4.28125" style="13" bestFit="1" customWidth="1"/>
    <col min="5" max="5" width="5.00390625" style="12" customWidth="1"/>
    <col min="6" max="7" width="5.00390625" style="13" customWidth="1"/>
    <col min="8" max="8" width="4.28125" style="13" bestFit="1" customWidth="1"/>
    <col min="9" max="9" width="4.57421875" style="12" customWidth="1"/>
    <col min="10" max="11" width="4.57421875" style="13" customWidth="1"/>
    <col min="12" max="12" width="4.28125" style="13" bestFit="1" customWidth="1"/>
    <col min="13" max="13" width="5.28125" style="12" customWidth="1"/>
    <col min="14" max="15" width="5.28125" style="13" customWidth="1"/>
    <col min="16" max="16" width="4.28125" style="13" bestFit="1" customWidth="1"/>
    <col min="17" max="17" width="4.421875" style="12" bestFit="1" customWidth="1"/>
    <col min="18" max="18" width="7.421875" style="13" bestFit="1" customWidth="1"/>
    <col min="19" max="19" width="4.140625" style="13" bestFit="1" customWidth="1"/>
    <col min="20" max="20" width="4.28125" style="13" bestFit="1" customWidth="1"/>
    <col min="21" max="16384" width="6.57421875" style="13" customWidth="1"/>
  </cols>
  <sheetData>
    <row r="1" spans="1:20" ht="68.25" customHeight="1">
      <c r="A1" s="14">
        <f>'Line details'!D119</f>
        <v>1352</v>
      </c>
      <c r="B1" s="15">
        <f>'Line details'!C119</f>
        <v>1300</v>
      </c>
      <c r="C1" s="13" t="str">
        <f>'Line details'!A119</f>
        <v>K1</v>
      </c>
      <c r="D1" s="17" t="s">
        <v>105</v>
      </c>
      <c r="E1" s="14">
        <f>'Line details'!D93</f>
        <v>1003</v>
      </c>
      <c r="F1" s="15">
        <f>'Line details'!C93</f>
        <v>1011</v>
      </c>
      <c r="G1" s="13" t="str">
        <f>'Line details'!A93</f>
        <v>D14</v>
      </c>
      <c r="H1" s="17" t="s">
        <v>105</v>
      </c>
      <c r="I1" s="14">
        <f>'Line details'!D81</f>
        <v>505</v>
      </c>
      <c r="J1" s="15">
        <f>'Line details'!C81</f>
        <v>513</v>
      </c>
      <c r="K1" s="13" t="str">
        <f>'Line details'!A81</f>
        <v>A1</v>
      </c>
      <c r="L1" s="17" t="s">
        <v>105</v>
      </c>
      <c r="M1" s="14">
        <f>'Line details'!D69</f>
        <v>458</v>
      </c>
      <c r="N1" s="15">
        <f>'Line details'!C69</f>
        <v>466</v>
      </c>
      <c r="O1" s="13" t="str">
        <f>'Line details'!A69</f>
        <v>B10</v>
      </c>
      <c r="P1" s="17" t="s">
        <v>105</v>
      </c>
      <c r="Q1" s="14">
        <f>'Line details'!D15</f>
        <v>1835</v>
      </c>
      <c r="R1" s="16" t="s">
        <v>123</v>
      </c>
      <c r="S1" s="13" t="str">
        <f>'[1]Line details'!A15</f>
        <v>KR1</v>
      </c>
      <c r="T1" s="17" t="s">
        <v>105</v>
      </c>
    </row>
    <row r="2" spans="1:20" ht="68.25" customHeight="1">
      <c r="A2" s="14">
        <f>'Line details'!D120</f>
        <v>2204</v>
      </c>
      <c r="B2" s="15">
        <f>'Line details'!C120</f>
        <v>2152</v>
      </c>
      <c r="C2" s="13" t="str">
        <f>'Line details'!A120</f>
        <v>BR4</v>
      </c>
      <c r="D2" s="17" t="s">
        <v>105</v>
      </c>
      <c r="E2" s="14">
        <f>'Line details'!D94</f>
        <v>1037</v>
      </c>
      <c r="F2" s="15">
        <f>'Line details'!C94</f>
        <v>1045</v>
      </c>
      <c r="G2" s="13" t="str">
        <f>'Line details'!A94</f>
        <v>B13</v>
      </c>
      <c r="H2" s="17" t="s">
        <v>105</v>
      </c>
      <c r="I2" s="14">
        <f>'Line details'!D82</f>
        <v>519</v>
      </c>
      <c r="J2" s="15">
        <f>'Line details'!C82</f>
        <v>527</v>
      </c>
      <c r="K2" s="13" t="str">
        <f>'Line details'!A82</f>
        <v>B1</v>
      </c>
      <c r="L2" s="17" t="s">
        <v>105</v>
      </c>
      <c r="M2" s="14">
        <f>'Line details'!D70</f>
        <v>460</v>
      </c>
      <c r="N2" s="15">
        <f>'Line details'!C70</f>
        <v>468</v>
      </c>
      <c r="O2" s="13" t="str">
        <f>'Line details'!A70</f>
        <v>A3</v>
      </c>
      <c r="P2" s="17" t="s">
        <v>105</v>
      </c>
      <c r="T2" s="17" t="s">
        <v>105</v>
      </c>
    </row>
    <row r="3" spans="1:20" ht="68.25" customHeight="1">
      <c r="A3" s="14"/>
      <c r="B3" s="15"/>
      <c r="D3" s="17" t="s">
        <v>105</v>
      </c>
      <c r="E3" s="14">
        <f>'Line details'!D95</f>
        <v>1042</v>
      </c>
      <c r="F3" s="15">
        <f>'Line details'!C95</f>
        <v>1050</v>
      </c>
      <c r="G3" s="13" t="str">
        <f>'Line details'!A95</f>
        <v>A13</v>
      </c>
      <c r="H3" s="17" t="s">
        <v>105</v>
      </c>
      <c r="I3" s="14">
        <f>'Line details'!D83</f>
        <v>524</v>
      </c>
      <c r="J3" s="15">
        <f>'Line details'!C83</f>
        <v>532</v>
      </c>
      <c r="K3" s="13" t="str">
        <f>'Line details'!A83</f>
        <v>C10</v>
      </c>
      <c r="L3" s="17" t="s">
        <v>105</v>
      </c>
      <c r="M3" s="14">
        <f>'Line details'!D71</f>
        <v>468</v>
      </c>
      <c r="N3" s="15">
        <f>'Line details'!C71</f>
        <v>476</v>
      </c>
      <c r="O3" s="13" t="str">
        <f>'Line details'!A71</f>
        <v>B6</v>
      </c>
      <c r="P3" s="17" t="s">
        <v>105</v>
      </c>
      <c r="Q3" s="14">
        <f>'Line details'!D32</f>
        <v>2062</v>
      </c>
      <c r="R3" s="15">
        <f>'Line details'!C32</f>
        <v>1972</v>
      </c>
      <c r="S3" s="13" t="str">
        <f>'Line details'!A32</f>
        <v>BR1-3</v>
      </c>
      <c r="T3" s="17" t="s">
        <v>105</v>
      </c>
    </row>
    <row r="4" spans="1:20" ht="68.25" customHeight="1">
      <c r="A4" s="14"/>
      <c r="B4" s="15"/>
      <c r="D4" s="17" t="s">
        <v>105</v>
      </c>
      <c r="E4" s="14">
        <f>'Line details'!D96</f>
        <v>1102</v>
      </c>
      <c r="F4" s="15">
        <f>'Line details'!C96</f>
        <v>1110</v>
      </c>
      <c r="G4" s="13" t="str">
        <f>'Line details'!A96</f>
        <v>C13</v>
      </c>
      <c r="H4" s="17" t="s">
        <v>105</v>
      </c>
      <c r="I4" s="14">
        <f>'Line details'!D84</f>
        <v>555</v>
      </c>
      <c r="J4" s="15">
        <f>'Line details'!C84</f>
        <v>563</v>
      </c>
      <c r="K4" s="13" t="str">
        <f>'Line details'!A84</f>
        <v>C7,C6</v>
      </c>
      <c r="L4" s="17" t="s">
        <v>105</v>
      </c>
      <c r="M4" s="14">
        <f>'Line details'!D72</f>
        <v>470</v>
      </c>
      <c r="N4" s="15">
        <f>'Line details'!C72</f>
        <v>478</v>
      </c>
      <c r="O4" s="13" t="str">
        <f>'Line details'!A72</f>
        <v>A9</v>
      </c>
      <c r="P4" s="17" t="s">
        <v>105</v>
      </c>
      <c r="Q4" s="14">
        <f>'Line details'!D33</f>
        <v>2077</v>
      </c>
      <c r="R4" s="15">
        <f>'Line details'!C33</f>
        <v>1987</v>
      </c>
      <c r="S4" s="13" t="str">
        <f>'Line details'!A33</f>
        <v>A,CR1-3</v>
      </c>
      <c r="T4" s="17" t="s">
        <v>105</v>
      </c>
    </row>
    <row r="5" spans="1:20" ht="68.25" customHeight="1">
      <c r="A5" s="14"/>
      <c r="B5" s="15"/>
      <c r="D5" s="17" t="s">
        <v>105</v>
      </c>
      <c r="E5" s="14"/>
      <c r="F5" s="15"/>
      <c r="H5" s="17" t="s">
        <v>105</v>
      </c>
      <c r="I5" s="14">
        <f>'Line details'!D85</f>
        <v>561</v>
      </c>
      <c r="J5" s="15">
        <f>'Line details'!C85</f>
        <v>569</v>
      </c>
      <c r="K5" s="13" t="str">
        <f>'Line details'!A85</f>
        <v>C9</v>
      </c>
      <c r="L5" s="17" t="s">
        <v>105</v>
      </c>
      <c r="M5" s="14">
        <f>'Line details'!D73</f>
        <v>471</v>
      </c>
      <c r="N5" s="15">
        <f>'Line details'!C73</f>
        <v>479</v>
      </c>
      <c r="O5" s="13" t="str">
        <f>'Line details'!A73</f>
        <v>A5,A2,B7</v>
      </c>
      <c r="P5" s="17" t="s">
        <v>105</v>
      </c>
      <c r="Q5" s="14"/>
      <c r="R5" s="15"/>
      <c r="T5" s="17" t="s">
        <v>105</v>
      </c>
    </row>
    <row r="6" spans="1:20" ht="68.25" customHeight="1">
      <c r="A6" s="14"/>
      <c r="B6" s="15"/>
      <c r="D6" s="17" t="s">
        <v>105</v>
      </c>
      <c r="E6" s="14">
        <f>'Line details'!D112</f>
        <v>899</v>
      </c>
      <c r="F6" s="15">
        <f>'Line details'!C112</f>
        <v>847</v>
      </c>
      <c r="G6" s="13" t="str">
        <f>'Line details'!A112</f>
        <v>K6</v>
      </c>
      <c r="H6" s="17" t="s">
        <v>105</v>
      </c>
      <c r="I6" s="14">
        <f>'Line details'!D86</f>
        <v>568</v>
      </c>
      <c r="J6" s="15">
        <f>'Line details'!C86</f>
        <v>576</v>
      </c>
      <c r="K6" s="13" t="str">
        <f>'Line details'!A86</f>
        <v>C3</v>
      </c>
      <c r="L6" s="17" t="s">
        <v>105</v>
      </c>
      <c r="M6" s="14">
        <f>'Line details'!D74</f>
        <v>473</v>
      </c>
      <c r="N6" s="15">
        <f>'Line details'!C74</f>
        <v>481</v>
      </c>
      <c r="O6" s="13" t="str">
        <f>'Line details'!A74</f>
        <v>A4</v>
      </c>
      <c r="P6" s="17" t="s">
        <v>105</v>
      </c>
      <c r="Q6" s="14">
        <f>'Line details'!D62</f>
        <v>390</v>
      </c>
      <c r="R6" s="15">
        <f>'Line details'!C62</f>
        <v>398</v>
      </c>
      <c r="S6" s="13" t="str">
        <f>'Line details'!A62</f>
        <v>A12</v>
      </c>
      <c r="T6" s="17" t="s">
        <v>105</v>
      </c>
    </row>
    <row r="7" spans="1:20" ht="68.25" customHeight="1">
      <c r="A7" s="14"/>
      <c r="B7" s="15"/>
      <c r="D7" s="17" t="s">
        <v>105</v>
      </c>
      <c r="E7" s="14">
        <f>'Line details'!D113</f>
        <v>952</v>
      </c>
      <c r="F7" s="15">
        <f>'Line details'!C113</f>
        <v>900</v>
      </c>
      <c r="G7" s="13" t="str">
        <f>'Line details'!A113</f>
        <v>A,B,CM1-6</v>
      </c>
      <c r="H7" s="17" t="s">
        <v>105</v>
      </c>
      <c r="I7" s="14">
        <f>'Line details'!D87</f>
        <v>572</v>
      </c>
      <c r="J7" s="15">
        <f>'Line details'!C87</f>
        <v>580</v>
      </c>
      <c r="K7" s="13" t="str">
        <f>'Line details'!A87</f>
        <v>C8</v>
      </c>
      <c r="L7" s="17" t="s">
        <v>105</v>
      </c>
      <c r="M7" s="14">
        <f>'Line details'!D75</f>
        <v>474</v>
      </c>
      <c r="N7" s="15">
        <f>'Line details'!C75</f>
        <v>482</v>
      </c>
      <c r="O7" s="13" t="str">
        <f>'Line details'!A75</f>
        <v>A8,B3</v>
      </c>
      <c r="P7" s="17" t="s">
        <v>105</v>
      </c>
      <c r="Q7" s="14">
        <f>'Line details'!D63</f>
        <v>403</v>
      </c>
      <c r="R7" s="15">
        <f>'Line details'!C63</f>
        <v>411</v>
      </c>
      <c r="S7" s="13" t="str">
        <f>'Line details'!A63</f>
        <v>B12</v>
      </c>
      <c r="T7" s="17" t="s">
        <v>105</v>
      </c>
    </row>
    <row r="8" spans="1:20" ht="68.25" customHeight="1">
      <c r="A8" s="14"/>
      <c r="B8" s="15"/>
      <c r="D8" s="17" t="s">
        <v>105</v>
      </c>
      <c r="E8" s="14">
        <f>'Line details'!D114</f>
        <v>953</v>
      </c>
      <c r="F8" s="15">
        <f>'Line details'!C114</f>
        <v>901</v>
      </c>
      <c r="G8" s="13" t="str">
        <f>'Line details'!A114</f>
        <v>K5</v>
      </c>
      <c r="H8" s="17" t="s">
        <v>105</v>
      </c>
      <c r="I8" s="14">
        <f>'Line details'!D88</f>
        <v>575</v>
      </c>
      <c r="J8" s="15">
        <f>'Line details'!C88</f>
        <v>583</v>
      </c>
      <c r="K8" s="13" t="str">
        <f>'Line details'!A88</f>
        <v>C5</v>
      </c>
      <c r="L8" s="17" t="s">
        <v>105</v>
      </c>
      <c r="M8" s="14">
        <f>'Line details'!D76</f>
        <v>485</v>
      </c>
      <c r="N8" s="15">
        <f>'Line details'!C76</f>
        <v>493</v>
      </c>
      <c r="O8" s="13" t="str">
        <f>'Line details'!A76</f>
        <v>B2</v>
      </c>
      <c r="P8" s="17" t="s">
        <v>105</v>
      </c>
      <c r="Q8" s="14">
        <f>'Line details'!D64</f>
        <v>416</v>
      </c>
      <c r="R8" s="15">
        <f>'Line details'!C64</f>
        <v>424</v>
      </c>
      <c r="S8" s="13" t="str">
        <f>'Line details'!A64</f>
        <v>A11</v>
      </c>
      <c r="T8" s="17" t="s">
        <v>105</v>
      </c>
    </row>
    <row r="9" spans="1:20" ht="68.25" customHeight="1">
      <c r="A9" s="14"/>
      <c r="B9" s="15"/>
      <c r="D9" s="17" t="s">
        <v>105</v>
      </c>
      <c r="E9" s="14">
        <f>'Line details'!D115</f>
        <v>1006</v>
      </c>
      <c r="F9" s="15">
        <f>'Line details'!C115</f>
        <v>954</v>
      </c>
      <c r="G9" s="13" t="str">
        <f>'Line details'!A115</f>
        <v>K4</v>
      </c>
      <c r="H9" s="17" t="s">
        <v>105</v>
      </c>
      <c r="I9" s="14">
        <f>'Line details'!D89</f>
        <v>579</v>
      </c>
      <c r="J9" s="15">
        <f>'Line details'!C89</f>
        <v>587</v>
      </c>
      <c r="K9" s="13" t="str">
        <f>'Line details'!A89</f>
        <v>C2,C4</v>
      </c>
      <c r="L9" s="17" t="s">
        <v>105</v>
      </c>
      <c r="M9" s="14">
        <f>'Line details'!D77</f>
        <v>486</v>
      </c>
      <c r="N9" s="15">
        <f>'Line details'!C77</f>
        <v>494</v>
      </c>
      <c r="O9" s="13" t="str">
        <f>'Line details'!A77</f>
        <v>B5</v>
      </c>
      <c r="P9" s="17" t="s">
        <v>105</v>
      </c>
      <c r="Q9" s="14">
        <f>'Line details'!D65</f>
        <v>431</v>
      </c>
      <c r="R9" s="15">
        <f>'Line details'!C65</f>
        <v>439</v>
      </c>
      <c r="S9" s="13" t="str">
        <f>'Line details'!A65</f>
        <v>B11</v>
      </c>
      <c r="T9" s="17" t="s">
        <v>105</v>
      </c>
    </row>
    <row r="10" spans="1:20" ht="68.25" customHeight="1">
      <c r="A10" s="14"/>
      <c r="B10" s="15"/>
      <c r="D10" s="17" t="s">
        <v>105</v>
      </c>
      <c r="E10" s="14">
        <f>'Line details'!D116</f>
        <v>1052</v>
      </c>
      <c r="F10" s="15">
        <f>'Line details'!C116</f>
        <v>1000</v>
      </c>
      <c r="G10" s="13" t="str">
        <f>'Line details'!A116</f>
        <v>KML1-3</v>
      </c>
      <c r="H10" s="17" t="s">
        <v>105</v>
      </c>
      <c r="I10" s="14">
        <f>'Line details'!D90</f>
        <v>612</v>
      </c>
      <c r="J10" s="15">
        <f>'Line details'!C90</f>
        <v>620</v>
      </c>
      <c r="K10" s="13" t="str">
        <f>'Line details'!A90</f>
        <v>C1</v>
      </c>
      <c r="L10" s="17" t="s">
        <v>105</v>
      </c>
      <c r="M10" s="14">
        <f>'Line details'!D78</f>
        <v>488</v>
      </c>
      <c r="N10" s="15">
        <f>'Line details'!C78</f>
        <v>496</v>
      </c>
      <c r="O10" s="13" t="str">
        <f>'Line details'!A78</f>
        <v>B4,B9</v>
      </c>
      <c r="P10" s="17" t="s">
        <v>105</v>
      </c>
      <c r="Q10" s="14">
        <f>'Line details'!D66</f>
        <v>442</v>
      </c>
      <c r="R10" s="15">
        <f>'Line details'!C66</f>
        <v>450</v>
      </c>
      <c r="S10" s="13" t="str">
        <f>'Line details'!A66</f>
        <v>A10</v>
      </c>
      <c r="T10" s="17" t="s">
        <v>105</v>
      </c>
    </row>
    <row r="11" spans="1:20" ht="68.25" customHeight="1">
      <c r="A11" s="14"/>
      <c r="B11" s="38">
        <v>42117</v>
      </c>
      <c r="C11" s="38"/>
      <c r="D11" s="17" t="s">
        <v>105</v>
      </c>
      <c r="E11" s="14">
        <f>'Line details'!D117</f>
        <v>1076</v>
      </c>
      <c r="F11" s="15">
        <f>'Line details'!C117</f>
        <v>1024</v>
      </c>
      <c r="G11" s="13" t="str">
        <f>'Line details'!A117</f>
        <v>K3</v>
      </c>
      <c r="H11" s="17" t="s">
        <v>105</v>
      </c>
      <c r="I11" s="14">
        <f>'Line details'!D91</f>
        <v>946</v>
      </c>
      <c r="J11" s="15">
        <f>'Line details'!C91</f>
        <v>954</v>
      </c>
      <c r="K11" s="13" t="str">
        <f>'Line details'!A91</f>
        <v>C14</v>
      </c>
      <c r="L11" s="17" t="s">
        <v>105</v>
      </c>
      <c r="M11" s="14">
        <f>'Line details'!D79</f>
        <v>489</v>
      </c>
      <c r="N11" s="15">
        <f>'Line details'!C79</f>
        <v>497</v>
      </c>
      <c r="O11" s="13" t="str">
        <f>'Line details'!A79</f>
        <v>C11</v>
      </c>
      <c r="P11" s="17" t="s">
        <v>105</v>
      </c>
      <c r="Q11" s="14">
        <f>'Line details'!D67</f>
        <v>451</v>
      </c>
      <c r="R11" s="15">
        <f>'Line details'!C67</f>
        <v>459</v>
      </c>
      <c r="S11" s="13" t="str">
        <f>'Line details'!A67</f>
        <v>A6,C12</v>
      </c>
      <c r="T11" s="17" t="s">
        <v>105</v>
      </c>
    </row>
    <row r="12" spans="1:20" ht="68.25" customHeight="1">
      <c r="A12" s="14"/>
      <c r="B12" s="38"/>
      <c r="C12" s="38"/>
      <c r="D12" s="17" t="s">
        <v>105</v>
      </c>
      <c r="E12" s="14">
        <f>'Line details'!D118</f>
        <v>1172</v>
      </c>
      <c r="F12" s="15">
        <f>'Line details'!C118</f>
        <v>1120</v>
      </c>
      <c r="G12" s="13" t="str">
        <f>'Line details'!A118</f>
        <v>K2</v>
      </c>
      <c r="H12" s="17" t="s">
        <v>105</v>
      </c>
      <c r="I12" s="14">
        <f>'Line details'!D92</f>
        <v>948</v>
      </c>
      <c r="J12" s="15">
        <f>'Line details'!C92</f>
        <v>956</v>
      </c>
      <c r="K12" s="13" t="str">
        <f>'Line details'!A92</f>
        <v>B14</v>
      </c>
      <c r="L12" s="17" t="s">
        <v>105</v>
      </c>
      <c r="M12" s="14">
        <f>'Line details'!D80</f>
        <v>492</v>
      </c>
      <c r="N12" s="15">
        <f>'Line details'!C80</f>
        <v>500</v>
      </c>
      <c r="O12" s="13" t="str">
        <f>'Line details'!A80</f>
        <v>B8</v>
      </c>
      <c r="P12" s="17" t="s">
        <v>105</v>
      </c>
      <c r="Q12" s="14">
        <f>'Line details'!D68</f>
        <v>453</v>
      </c>
      <c r="R12" s="15">
        <f>'Line details'!C68</f>
        <v>461</v>
      </c>
      <c r="S12" s="13" t="str">
        <f>'Line details'!A68</f>
        <v>A7</v>
      </c>
      <c r="T12" s="17" t="s">
        <v>105</v>
      </c>
    </row>
    <row r="13" spans="9:17" ht="68.25" customHeight="1">
      <c r="I13" s="13"/>
      <c r="M13" s="13"/>
      <c r="Q13" s="13"/>
    </row>
  </sheetData>
  <sheetProtection/>
  <mergeCells count="1">
    <mergeCell ref="B11:C12"/>
  </mergeCells>
  <printOptions/>
  <pageMargins left="0.27" right="0.28" top="0.31" bottom="0.18" header="0.32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:P19"/>
    </sheetView>
  </sheetViews>
  <sheetFormatPr defaultColWidth="9.421875" defaultRowHeight="15"/>
  <cols>
    <col min="1" max="1" width="5.8515625" style="19" customWidth="1"/>
    <col min="2" max="2" width="7.7109375" style="19" customWidth="1"/>
    <col min="3" max="3" width="9.421875" style="19" customWidth="1"/>
    <col min="4" max="4" width="10.421875" style="19" bestFit="1" customWidth="1"/>
    <col min="5" max="5" width="7.7109375" style="19" customWidth="1"/>
    <col min="6" max="6" width="9.421875" style="19" customWidth="1"/>
    <col min="7" max="7" width="10.421875" style="19" customWidth="1"/>
    <col min="8" max="8" width="7.7109375" style="19" customWidth="1"/>
    <col min="9" max="9" width="9.421875" style="19" customWidth="1"/>
    <col min="10" max="10" width="10.421875" style="19" customWidth="1"/>
    <col min="11" max="11" width="7.7109375" style="19" customWidth="1"/>
    <col min="12" max="12" width="9.421875" style="19" customWidth="1"/>
    <col min="13" max="13" width="10.421875" style="19" customWidth="1"/>
    <col min="14" max="14" width="7.7109375" style="19" customWidth="1"/>
    <col min="15" max="15" width="9.421875" style="19" customWidth="1"/>
    <col min="16" max="16" width="10.421875" style="19" customWidth="1"/>
    <col min="17" max="16384" width="9.421875" style="19" customWidth="1"/>
  </cols>
  <sheetData>
    <row r="1" spans="1:8" ht="27">
      <c r="A1" s="22" t="s">
        <v>107</v>
      </c>
      <c r="G1" s="39">
        <v>42117</v>
      </c>
      <c r="H1" s="40"/>
    </row>
    <row r="2" ht="21.75" thickBot="1">
      <c r="A2" s="18" t="s">
        <v>50</v>
      </c>
    </row>
    <row r="3" spans="1:13" ht="21.75" thickBot="1">
      <c r="A3" s="18" t="s">
        <v>51</v>
      </c>
      <c r="F3" s="33"/>
      <c r="G3" s="34"/>
      <c r="H3" s="35"/>
      <c r="K3" s="33"/>
      <c r="L3" s="34"/>
      <c r="M3" s="35"/>
    </row>
    <row r="5" spans="1:16" ht="21">
      <c r="A5" s="20" t="s">
        <v>108</v>
      </c>
      <c r="B5" s="21" t="s">
        <v>3</v>
      </c>
      <c r="C5" s="21" t="s">
        <v>109</v>
      </c>
      <c r="D5" s="21" t="s">
        <v>110</v>
      </c>
      <c r="E5" s="21" t="s">
        <v>4</v>
      </c>
      <c r="F5" s="21" t="s">
        <v>109</v>
      </c>
      <c r="G5" s="21" t="s">
        <v>110</v>
      </c>
      <c r="H5" s="21" t="s">
        <v>5</v>
      </c>
      <c r="I5" s="21" t="s">
        <v>109</v>
      </c>
      <c r="J5" s="21" t="s">
        <v>110</v>
      </c>
      <c r="K5" s="21" t="s">
        <v>6</v>
      </c>
      <c r="L5" s="21" t="s">
        <v>109</v>
      </c>
      <c r="M5" s="21" t="s">
        <v>110</v>
      </c>
      <c r="N5" s="21" t="s">
        <v>8</v>
      </c>
      <c r="O5" s="21" t="s">
        <v>109</v>
      </c>
      <c r="P5" s="21" t="s">
        <v>110</v>
      </c>
    </row>
    <row r="6" spans="1:16" ht="21">
      <c r="A6" s="21" t="s">
        <v>2</v>
      </c>
      <c r="B6" s="20">
        <v>3396</v>
      </c>
      <c r="C6" s="20"/>
      <c r="D6" s="20"/>
      <c r="E6" s="20">
        <v>3395</v>
      </c>
      <c r="F6" s="20"/>
      <c r="G6" s="20"/>
      <c r="H6" s="20">
        <v>3503</v>
      </c>
      <c r="I6" s="20"/>
      <c r="J6" s="20"/>
      <c r="K6" s="20"/>
      <c r="L6" s="20"/>
      <c r="M6" s="20"/>
      <c r="N6" s="20">
        <v>3979</v>
      </c>
      <c r="O6" s="20"/>
      <c r="P6" s="20"/>
    </row>
    <row r="7" spans="1:16" ht="21">
      <c r="A7" s="21" t="s">
        <v>52</v>
      </c>
      <c r="B7" s="20">
        <v>3362</v>
      </c>
      <c r="C7" s="20"/>
      <c r="D7" s="20"/>
      <c r="E7" s="20">
        <v>3361</v>
      </c>
      <c r="F7" s="20"/>
      <c r="G7" s="20"/>
      <c r="H7" s="20">
        <v>3470</v>
      </c>
      <c r="I7" s="20"/>
      <c r="J7" s="20"/>
      <c r="K7" s="20"/>
      <c r="L7" s="20"/>
      <c r="M7" s="20"/>
      <c r="N7" s="20">
        <v>3799</v>
      </c>
      <c r="O7" s="20"/>
      <c r="P7" s="20"/>
    </row>
    <row r="8" spans="1:16" ht="21">
      <c r="A8" s="21" t="s">
        <v>53</v>
      </c>
      <c r="B8" s="20">
        <v>3351</v>
      </c>
      <c r="C8" s="20"/>
      <c r="D8" s="20"/>
      <c r="E8" s="20">
        <v>3350</v>
      </c>
      <c r="F8" s="20"/>
      <c r="G8" s="20"/>
      <c r="H8" s="20">
        <v>3459</v>
      </c>
      <c r="I8" s="20"/>
      <c r="J8" s="20"/>
      <c r="K8" s="20"/>
      <c r="L8" s="20"/>
      <c r="M8" s="20"/>
      <c r="N8" s="20">
        <v>3703</v>
      </c>
      <c r="O8" s="20"/>
      <c r="P8" s="20"/>
    </row>
    <row r="9" spans="1:16" ht="21">
      <c r="A9" s="21" t="s">
        <v>54</v>
      </c>
      <c r="B9" s="20">
        <v>3364</v>
      </c>
      <c r="C9" s="20"/>
      <c r="D9" s="20"/>
      <c r="E9" s="20">
        <v>3364</v>
      </c>
      <c r="F9" s="20"/>
      <c r="G9" s="20"/>
      <c r="H9" s="20">
        <v>3470</v>
      </c>
      <c r="I9" s="20"/>
      <c r="J9" s="20"/>
      <c r="K9" s="20"/>
      <c r="L9" s="20"/>
      <c r="M9" s="20"/>
      <c r="N9" s="20">
        <v>3633</v>
      </c>
      <c r="O9" s="20"/>
      <c r="P9" s="20"/>
    </row>
    <row r="10" spans="1:16" ht="21">
      <c r="A10" s="21" t="s">
        <v>55</v>
      </c>
      <c r="B10" s="20">
        <v>3362</v>
      </c>
      <c r="C10" s="20"/>
      <c r="D10" s="20"/>
      <c r="E10" s="20">
        <v>3362</v>
      </c>
      <c r="F10" s="20"/>
      <c r="G10" s="20"/>
      <c r="H10" s="20">
        <v>3466</v>
      </c>
      <c r="I10" s="20"/>
      <c r="J10" s="20"/>
      <c r="K10" s="20"/>
      <c r="L10" s="20"/>
      <c r="M10" s="20"/>
      <c r="N10" s="20">
        <v>3580</v>
      </c>
      <c r="O10" s="20"/>
      <c r="P10" s="20"/>
    </row>
    <row r="11" spans="1:16" ht="21">
      <c r="A11" s="21" t="s">
        <v>56</v>
      </c>
      <c r="B11" s="20">
        <v>3342</v>
      </c>
      <c r="C11" s="20"/>
      <c r="D11" s="20"/>
      <c r="E11" s="20">
        <v>3344</v>
      </c>
      <c r="F11" s="20"/>
      <c r="G11" s="20"/>
      <c r="H11" s="20">
        <v>3446</v>
      </c>
      <c r="I11" s="20"/>
      <c r="J11" s="20"/>
      <c r="K11" s="20"/>
      <c r="L11" s="20"/>
      <c r="M11" s="20"/>
      <c r="N11" s="20">
        <v>3526</v>
      </c>
      <c r="O11" s="20"/>
      <c r="P11" s="20"/>
    </row>
    <row r="12" spans="1:16" ht="21">
      <c r="A12" s="21" t="s">
        <v>57</v>
      </c>
      <c r="B12" s="20">
        <v>3344</v>
      </c>
      <c r="C12" s="20"/>
      <c r="D12" s="20"/>
      <c r="E12" s="20">
        <v>3347</v>
      </c>
      <c r="F12" s="20"/>
      <c r="G12" s="20"/>
      <c r="H12" s="20">
        <v>3446</v>
      </c>
      <c r="I12" s="20"/>
      <c r="J12" s="20"/>
      <c r="K12" s="20"/>
      <c r="L12" s="20"/>
      <c r="M12" s="20"/>
      <c r="N12" s="20"/>
      <c r="O12" s="20"/>
      <c r="P12" s="20"/>
    </row>
    <row r="13" spans="1:16" ht="21">
      <c r="A13" s="21" t="s">
        <v>58</v>
      </c>
      <c r="B13" s="20">
        <v>3365</v>
      </c>
      <c r="C13" s="20"/>
      <c r="D13" s="20"/>
      <c r="E13" s="20">
        <v>3368</v>
      </c>
      <c r="F13" s="20"/>
      <c r="G13" s="20"/>
      <c r="H13" s="20">
        <v>3463</v>
      </c>
      <c r="I13" s="20"/>
      <c r="J13" s="20"/>
      <c r="K13" s="20"/>
      <c r="L13" s="20"/>
      <c r="M13" s="20"/>
      <c r="N13" s="20"/>
      <c r="O13" s="20"/>
      <c r="P13" s="20"/>
    </row>
    <row r="14" spans="1:16" ht="21">
      <c r="A14" s="21" t="s">
        <v>59</v>
      </c>
      <c r="B14" s="20">
        <v>3361</v>
      </c>
      <c r="C14" s="20"/>
      <c r="D14" s="20"/>
      <c r="E14" s="20">
        <v>3364</v>
      </c>
      <c r="F14" s="20"/>
      <c r="G14" s="20"/>
      <c r="H14" s="20">
        <v>3452</v>
      </c>
      <c r="I14" s="20"/>
      <c r="J14" s="20"/>
      <c r="K14" s="20"/>
      <c r="L14" s="20"/>
      <c r="M14" s="20"/>
      <c r="N14" s="20"/>
      <c r="O14" s="20"/>
      <c r="P14" s="20"/>
    </row>
    <row r="15" spans="1:16" ht="21">
      <c r="A15" s="21" t="s">
        <v>60</v>
      </c>
      <c r="B15" s="20">
        <v>3333</v>
      </c>
      <c r="C15" s="20"/>
      <c r="D15" s="20"/>
      <c r="E15" s="20">
        <v>3334</v>
      </c>
      <c r="F15" s="20"/>
      <c r="G15" s="20"/>
      <c r="H15" s="20">
        <v>3415</v>
      </c>
      <c r="I15" s="20"/>
      <c r="J15" s="20"/>
      <c r="K15" s="20"/>
      <c r="L15" s="20"/>
      <c r="M15" s="20"/>
      <c r="N15" s="20"/>
      <c r="O15" s="20"/>
      <c r="P15" s="20"/>
    </row>
    <row r="16" spans="1:16" ht="21">
      <c r="A16" s="21" t="s">
        <v>61</v>
      </c>
      <c r="B16" s="20">
        <v>3307</v>
      </c>
      <c r="C16" s="20"/>
      <c r="D16" s="20"/>
      <c r="E16" s="20">
        <v>3307</v>
      </c>
      <c r="F16" s="20"/>
      <c r="G16" s="20"/>
      <c r="H16" s="20">
        <v>3380</v>
      </c>
      <c r="I16" s="20"/>
      <c r="J16" s="20"/>
      <c r="K16" s="20"/>
      <c r="L16" s="20"/>
      <c r="M16" s="20"/>
      <c r="N16" s="20"/>
      <c r="O16" s="20"/>
      <c r="P16" s="20"/>
    </row>
    <row r="17" spans="1:16" ht="21">
      <c r="A17" s="21" t="s">
        <v>62</v>
      </c>
      <c r="B17" s="20">
        <v>3281</v>
      </c>
      <c r="C17" s="20"/>
      <c r="D17" s="20"/>
      <c r="E17" s="20">
        <v>3279</v>
      </c>
      <c r="F17" s="20"/>
      <c r="G17" s="20"/>
      <c r="H17" s="20">
        <v>3342</v>
      </c>
      <c r="I17" s="20"/>
      <c r="J17" s="20"/>
      <c r="K17" s="20"/>
      <c r="L17" s="20"/>
      <c r="M17" s="20"/>
      <c r="N17" s="20"/>
      <c r="O17" s="20"/>
      <c r="P17" s="20"/>
    </row>
    <row r="18" spans="1:16" ht="21">
      <c r="A18" s="21" t="s">
        <v>63</v>
      </c>
      <c r="B18" s="20">
        <v>3203</v>
      </c>
      <c r="C18" s="20"/>
      <c r="D18" s="20"/>
      <c r="E18" s="20">
        <v>3198</v>
      </c>
      <c r="F18" s="20"/>
      <c r="G18" s="20"/>
      <c r="H18" s="20">
        <v>3263</v>
      </c>
      <c r="I18" s="20"/>
      <c r="J18" s="20"/>
      <c r="K18" s="20"/>
      <c r="L18" s="20"/>
      <c r="M18" s="20"/>
      <c r="N18" s="20"/>
      <c r="O18" s="20"/>
      <c r="P18" s="20"/>
    </row>
    <row r="19" spans="1:16" ht="21">
      <c r="A19" s="21" t="s">
        <v>64</v>
      </c>
      <c r="B19" s="20"/>
      <c r="C19" s="20"/>
      <c r="D19" s="20"/>
      <c r="E19" s="20">
        <v>3109</v>
      </c>
      <c r="F19" s="20"/>
      <c r="G19" s="20"/>
      <c r="H19" s="20">
        <v>3107</v>
      </c>
      <c r="I19" s="20"/>
      <c r="J19" s="20"/>
      <c r="K19" s="20">
        <v>3164</v>
      </c>
      <c r="L19" s="20"/>
      <c r="M19" s="20"/>
      <c r="N19" s="20"/>
      <c r="O19" s="20"/>
      <c r="P19" s="20"/>
    </row>
    <row r="22" ht="19.5">
      <c r="A22" s="19" t="s">
        <v>115</v>
      </c>
    </row>
    <row r="23" spans="1:16" ht="21">
      <c r="A23" s="20" t="s">
        <v>108</v>
      </c>
      <c r="B23" s="21" t="s">
        <v>3</v>
      </c>
      <c r="C23" s="21" t="s">
        <v>109</v>
      </c>
      <c r="D23" s="21" t="s">
        <v>110</v>
      </c>
      <c r="E23" s="21" t="s">
        <v>4</v>
      </c>
      <c r="F23" s="21" t="s">
        <v>109</v>
      </c>
      <c r="G23" s="21" t="s">
        <v>110</v>
      </c>
      <c r="H23" s="21" t="s">
        <v>5</v>
      </c>
      <c r="I23" s="21" t="s">
        <v>109</v>
      </c>
      <c r="J23" s="21" t="s">
        <v>110</v>
      </c>
      <c r="K23" s="21" t="s">
        <v>6</v>
      </c>
      <c r="L23" s="21" t="s">
        <v>109</v>
      </c>
      <c r="M23" s="21" t="s">
        <v>110</v>
      </c>
      <c r="N23" s="21" t="s">
        <v>8</v>
      </c>
      <c r="O23" s="21" t="s">
        <v>109</v>
      </c>
      <c r="P23" s="21" t="s">
        <v>110</v>
      </c>
    </row>
    <row r="24" spans="1:16" ht="21">
      <c r="A24" s="21" t="s">
        <v>2</v>
      </c>
      <c r="B24" s="20">
        <f>1987+900+513+(-10-3+5)</f>
        <v>3392</v>
      </c>
      <c r="C24" s="20"/>
      <c r="D24" s="20"/>
      <c r="E24" s="20">
        <f>1972+900+527+(-10-3+5)</f>
        <v>3391</v>
      </c>
      <c r="F24" s="20"/>
      <c r="G24" s="20"/>
      <c r="H24" s="20">
        <f>1987+900+620+(-10-5+5)</f>
        <v>3497</v>
      </c>
      <c r="I24" s="20"/>
      <c r="J24" s="20"/>
      <c r="K24" s="20"/>
      <c r="L24" s="20"/>
      <c r="M24" s="20"/>
      <c r="N24" s="20">
        <f>1885+1000+1300+(-13-5+5)</f>
        <v>4172</v>
      </c>
      <c r="O24" s="20"/>
      <c r="P24" s="20"/>
    </row>
    <row r="25" spans="1:16" ht="21">
      <c r="A25" s="21" t="s">
        <v>52</v>
      </c>
      <c r="B25" s="20">
        <f>1987+900+479+(-10-3+5)</f>
        <v>3358</v>
      </c>
      <c r="C25" s="20"/>
      <c r="D25" s="20"/>
      <c r="E25" s="20">
        <f>1972+900+493+(-10-3+5)</f>
        <v>3357</v>
      </c>
      <c r="F25" s="20"/>
      <c r="G25" s="20"/>
      <c r="H25" s="20">
        <f>1987+900+587+(-10-5+5)</f>
        <v>3464</v>
      </c>
      <c r="I25" s="20"/>
      <c r="J25" s="20"/>
      <c r="K25" s="20"/>
      <c r="L25" s="20"/>
      <c r="M25" s="20"/>
      <c r="N25" s="20">
        <f>1885+1000+1120+(-13-5+5)</f>
        <v>3992</v>
      </c>
      <c r="O25" s="20"/>
      <c r="P25" s="20"/>
    </row>
    <row r="26" spans="1:16" ht="21">
      <c r="A26" s="21" t="s">
        <v>53</v>
      </c>
      <c r="B26" s="20">
        <f>1987+900+468+(-10-3+5)</f>
        <v>3347</v>
      </c>
      <c r="C26" s="20"/>
      <c r="D26" s="20"/>
      <c r="E26" s="20">
        <f>1972+900+482+(-10-3+5)</f>
        <v>3346</v>
      </c>
      <c r="F26" s="20"/>
      <c r="G26" s="20"/>
      <c r="H26" s="20">
        <f>1987+900+576+(-10-5+5)</f>
        <v>3453</v>
      </c>
      <c r="I26" s="20"/>
      <c r="J26" s="20"/>
      <c r="K26" s="20"/>
      <c r="L26" s="20"/>
      <c r="M26" s="20"/>
      <c r="N26" s="20">
        <f>1885+1000+1024+(-13-5+5)</f>
        <v>3896</v>
      </c>
      <c r="O26" s="20"/>
      <c r="P26" s="20"/>
    </row>
    <row r="27" spans="1:16" ht="21">
      <c r="A27" s="21" t="s">
        <v>54</v>
      </c>
      <c r="B27" s="20">
        <f>1987+900+481+(-10-3+5)</f>
        <v>3360</v>
      </c>
      <c r="C27" s="20"/>
      <c r="D27" s="20"/>
      <c r="E27" s="20">
        <f>1972+900+496+(-10-3+5)</f>
        <v>3360</v>
      </c>
      <c r="F27" s="20"/>
      <c r="G27" s="20"/>
      <c r="H27" s="20">
        <f>1987+900+587+(-10-5+5)</f>
        <v>3464</v>
      </c>
      <c r="I27" s="20"/>
      <c r="J27" s="20"/>
      <c r="K27" s="20"/>
      <c r="L27" s="20"/>
      <c r="M27" s="20"/>
      <c r="N27" s="20">
        <f>1885+1000+954+(-13-5+5)</f>
        <v>3826</v>
      </c>
      <c r="O27" s="20"/>
      <c r="P27" s="20"/>
    </row>
    <row r="28" spans="1:16" ht="21">
      <c r="A28" s="21" t="s">
        <v>55</v>
      </c>
      <c r="B28" s="20">
        <f>1987+900+479+(-10-3+5)</f>
        <v>3358</v>
      </c>
      <c r="C28" s="20"/>
      <c r="D28" s="20"/>
      <c r="E28" s="20">
        <f>1972+900+494+(-10-3+5)</f>
        <v>3358</v>
      </c>
      <c r="F28" s="20"/>
      <c r="G28" s="20"/>
      <c r="H28" s="20">
        <f>1987+900+583+(-10-5+5)</f>
        <v>3460</v>
      </c>
      <c r="I28" s="20"/>
      <c r="J28" s="20"/>
      <c r="K28" s="20"/>
      <c r="L28" s="20"/>
      <c r="M28" s="20"/>
      <c r="N28" s="20">
        <f>1885+1000+901+(-13-5+5)</f>
        <v>3773</v>
      </c>
      <c r="O28" s="20"/>
      <c r="P28" s="20"/>
    </row>
    <row r="29" spans="1:16" ht="21">
      <c r="A29" s="21" t="s">
        <v>56</v>
      </c>
      <c r="B29" s="20">
        <f>1987+900+459+(-10-3+5)</f>
        <v>3338</v>
      </c>
      <c r="C29" s="20"/>
      <c r="D29" s="20"/>
      <c r="E29" s="20">
        <f>1972+900+476+(-10-3+5)</f>
        <v>3340</v>
      </c>
      <c r="F29" s="20"/>
      <c r="G29" s="20"/>
      <c r="H29" s="20">
        <f>1987+900+563+(-10-5+5)</f>
        <v>3440</v>
      </c>
      <c r="I29" s="20"/>
      <c r="J29" s="20"/>
      <c r="K29" s="20"/>
      <c r="L29" s="20"/>
      <c r="M29" s="20"/>
      <c r="N29" s="20">
        <f>1885+1000+847+(-13-5+5)</f>
        <v>3719</v>
      </c>
      <c r="O29" s="20"/>
      <c r="P29" s="20"/>
    </row>
    <row r="30" spans="1:16" ht="21">
      <c r="A30" s="21" t="s">
        <v>57</v>
      </c>
      <c r="B30" s="20">
        <f>1987+900+461+(-10-3+5)</f>
        <v>3340</v>
      </c>
      <c r="C30" s="20"/>
      <c r="D30" s="20"/>
      <c r="E30" s="20">
        <f>1972+900+479+(-10-3+5)</f>
        <v>3343</v>
      </c>
      <c r="F30" s="20"/>
      <c r="G30" s="20"/>
      <c r="H30" s="20">
        <f>1987+900+563+(-10-5+5)</f>
        <v>3440</v>
      </c>
      <c r="I30" s="20"/>
      <c r="J30" s="20"/>
      <c r="K30" s="20"/>
      <c r="L30" s="20"/>
      <c r="M30" s="20"/>
      <c r="N30" s="20"/>
      <c r="O30" s="20"/>
      <c r="P30" s="20"/>
    </row>
    <row r="31" spans="1:16" ht="21">
      <c r="A31" s="21" t="s">
        <v>58</v>
      </c>
      <c r="B31" s="20">
        <f>1987+900+482+(-10-3+5)</f>
        <v>3361</v>
      </c>
      <c r="C31" s="20"/>
      <c r="D31" s="20"/>
      <c r="E31" s="20">
        <f>1972+900+500+(-10-3+5)</f>
        <v>3364</v>
      </c>
      <c r="F31" s="20"/>
      <c r="G31" s="20"/>
      <c r="H31" s="20">
        <f>1987+900+580+(-10-5+5)</f>
        <v>3457</v>
      </c>
      <c r="I31" s="20"/>
      <c r="J31" s="20"/>
      <c r="K31" s="20"/>
      <c r="L31" s="20"/>
      <c r="M31" s="20"/>
      <c r="N31" s="20"/>
      <c r="O31" s="20"/>
      <c r="P31" s="20"/>
    </row>
    <row r="32" spans="1:16" ht="21">
      <c r="A32" s="21" t="s">
        <v>59</v>
      </c>
      <c r="B32" s="20">
        <f>1987+900+478+(-10-3+5)</f>
        <v>3357</v>
      </c>
      <c r="C32" s="20"/>
      <c r="D32" s="20"/>
      <c r="E32" s="20">
        <f>1972+900+496+(-10-3+5)</f>
        <v>3360</v>
      </c>
      <c r="F32" s="20"/>
      <c r="G32" s="20"/>
      <c r="H32" s="20">
        <f>1987+900+569+(-10-5+5)</f>
        <v>3446</v>
      </c>
      <c r="I32" s="20"/>
      <c r="J32" s="20"/>
      <c r="K32" s="20"/>
      <c r="L32" s="20"/>
      <c r="M32" s="20"/>
      <c r="N32" s="20"/>
      <c r="O32" s="20"/>
      <c r="P32" s="20"/>
    </row>
    <row r="33" spans="1:16" ht="21">
      <c r="A33" s="21" t="s">
        <v>60</v>
      </c>
      <c r="B33" s="20">
        <f>1987+900+450+(-10-3+5)</f>
        <v>3329</v>
      </c>
      <c r="C33" s="20"/>
      <c r="D33" s="20"/>
      <c r="E33" s="20">
        <f>1972+900+466+(-10-3+5)</f>
        <v>3330</v>
      </c>
      <c r="F33" s="20"/>
      <c r="G33" s="20"/>
      <c r="H33" s="20">
        <f>1987+900+532+(-10-5+5)</f>
        <v>3409</v>
      </c>
      <c r="I33" s="20"/>
      <c r="J33" s="20"/>
      <c r="K33" s="20"/>
      <c r="L33" s="20"/>
      <c r="M33" s="20"/>
      <c r="N33" s="20"/>
      <c r="O33" s="20"/>
      <c r="P33" s="20"/>
    </row>
    <row r="34" spans="1:16" ht="21">
      <c r="A34" s="21" t="s">
        <v>61</v>
      </c>
      <c r="B34" s="20">
        <f>1987+900+424+(-10-3+5)</f>
        <v>3303</v>
      </c>
      <c r="C34" s="20"/>
      <c r="D34" s="20"/>
      <c r="E34" s="20">
        <f>1972+900+439+(-10-3+5)</f>
        <v>3303</v>
      </c>
      <c r="F34" s="20"/>
      <c r="G34" s="20"/>
      <c r="H34" s="20">
        <f>1987+900+497+(-10-5+5)</f>
        <v>3374</v>
      </c>
      <c r="I34" s="20"/>
      <c r="J34" s="20"/>
      <c r="K34" s="20"/>
      <c r="L34" s="20"/>
      <c r="M34" s="20"/>
      <c r="N34" s="20"/>
      <c r="O34" s="20"/>
      <c r="P34" s="20"/>
    </row>
    <row r="35" spans="1:16" ht="21">
      <c r="A35" s="21" t="s">
        <v>62</v>
      </c>
      <c r="B35" s="20">
        <f>1987+900+398+(-10-3+5)</f>
        <v>3277</v>
      </c>
      <c r="C35" s="20"/>
      <c r="D35" s="20"/>
      <c r="E35" s="20">
        <f>1972+900+411+(-10-3+5)</f>
        <v>3275</v>
      </c>
      <c r="F35" s="20"/>
      <c r="G35" s="20"/>
      <c r="H35" s="20">
        <f>1987+900+459+(-10-5+5)</f>
        <v>3336</v>
      </c>
      <c r="I35" s="20"/>
      <c r="J35" s="20"/>
      <c r="K35" s="20"/>
      <c r="L35" s="20"/>
      <c r="M35" s="20"/>
      <c r="N35" s="20"/>
      <c r="O35" s="20"/>
      <c r="P35" s="20"/>
    </row>
    <row r="36" spans="1:16" ht="21">
      <c r="A36" s="21" t="s">
        <v>63</v>
      </c>
      <c r="B36" s="20">
        <f>2152+1050+(-5+0)</f>
        <v>3197</v>
      </c>
      <c r="C36" s="20"/>
      <c r="D36" s="20"/>
      <c r="E36" s="20">
        <f>2152+1045+(-5+0)</f>
        <v>3192</v>
      </c>
      <c r="F36" s="20"/>
      <c r="G36" s="20"/>
      <c r="H36" s="20">
        <f>2152+1110+(-5+0)</f>
        <v>3257</v>
      </c>
      <c r="I36" s="20"/>
      <c r="J36" s="20"/>
      <c r="K36" s="20"/>
      <c r="L36" s="20"/>
      <c r="M36" s="20"/>
      <c r="N36" s="20"/>
      <c r="O36" s="20"/>
      <c r="P36" s="20"/>
    </row>
    <row r="37" spans="1:16" ht="21">
      <c r="A37" s="21" t="s">
        <v>64</v>
      </c>
      <c r="B37" s="20"/>
      <c r="C37" s="20"/>
      <c r="D37" s="20"/>
      <c r="E37" s="20">
        <f>2152+956+(-5+5)</f>
        <v>3108</v>
      </c>
      <c r="F37" s="20"/>
      <c r="G37" s="20"/>
      <c r="H37" s="20">
        <f>2152+954+(-5+5)</f>
        <v>3106</v>
      </c>
      <c r="I37" s="20"/>
      <c r="J37" s="20"/>
      <c r="K37" s="20">
        <f>2152+1011+(-5+5)</f>
        <v>3163</v>
      </c>
      <c r="L37" s="20"/>
      <c r="M37" s="20"/>
      <c r="N37" s="20"/>
      <c r="O37" s="20"/>
      <c r="P37" s="20"/>
    </row>
  </sheetData>
  <sheetProtection/>
  <mergeCells count="1">
    <mergeCell ref="G1:H1"/>
  </mergeCells>
  <printOptions/>
  <pageMargins left="0.2" right="0.2" top="0.5" bottom="0.22" header="0.5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140625" defaultRowHeight="15"/>
  <cols>
    <col min="2" max="3" width="21.28125" style="0" customWidth="1"/>
  </cols>
  <sheetData>
    <row r="1" ht="20.25">
      <c r="A1" s="1" t="s">
        <v>65</v>
      </c>
    </row>
    <row r="2" spans="1:2" ht="15">
      <c r="A2" s="2" t="s">
        <v>0</v>
      </c>
      <c r="B2" s="2" t="s">
        <v>1</v>
      </c>
    </row>
    <row r="4" ht="20.25">
      <c r="A4" s="1" t="s">
        <v>66</v>
      </c>
    </row>
    <row r="6" ht="20.25">
      <c r="A6" s="1" t="s">
        <v>67</v>
      </c>
    </row>
    <row r="7" spans="2:12" ht="15">
      <c r="B7" s="2" t="s">
        <v>3</v>
      </c>
      <c r="D7" s="2" t="s">
        <v>4</v>
      </c>
      <c r="F7" s="2" t="s">
        <v>5</v>
      </c>
      <c r="H7" s="2" t="s">
        <v>6</v>
      </c>
      <c r="J7" s="2" t="s">
        <v>7</v>
      </c>
      <c r="L7" s="2" t="s">
        <v>8</v>
      </c>
    </row>
    <row r="8" spans="2:13" ht="15">
      <c r="B8" s="2" t="s">
        <v>68</v>
      </c>
      <c r="C8" s="2" t="s">
        <v>69</v>
      </c>
      <c r="D8" s="2" t="s">
        <v>68</v>
      </c>
      <c r="E8" s="2" t="s">
        <v>69</v>
      </c>
      <c r="F8" s="2" t="s">
        <v>68</v>
      </c>
      <c r="G8" s="2" t="s">
        <v>69</v>
      </c>
      <c r="H8" s="2" t="s">
        <v>68</v>
      </c>
      <c r="I8" s="2" t="s">
        <v>69</v>
      </c>
      <c r="J8" s="2" t="s">
        <v>68</v>
      </c>
      <c r="K8" s="2" t="s">
        <v>69</v>
      </c>
      <c r="L8" s="2" t="s">
        <v>68</v>
      </c>
      <c r="M8" s="2" t="s">
        <v>69</v>
      </c>
    </row>
    <row r="9" spans="1:12" ht="15">
      <c r="A9" s="2" t="s">
        <v>2</v>
      </c>
      <c r="B9">
        <v>513</v>
      </c>
      <c r="D9">
        <v>527</v>
      </c>
      <c r="F9">
        <v>620</v>
      </c>
      <c r="L9">
        <v>1300</v>
      </c>
    </row>
    <row r="10" spans="1:12" ht="15">
      <c r="A10" s="2" t="s">
        <v>52</v>
      </c>
      <c r="B10">
        <v>479</v>
      </c>
      <c r="D10">
        <v>493</v>
      </c>
      <c r="F10">
        <v>587</v>
      </c>
      <c r="L10">
        <v>1120</v>
      </c>
    </row>
    <row r="11" spans="1:12" ht="15">
      <c r="A11" s="2" t="s">
        <v>53</v>
      </c>
      <c r="B11">
        <v>468</v>
      </c>
      <c r="D11">
        <v>482</v>
      </c>
      <c r="F11">
        <v>576</v>
      </c>
      <c r="L11">
        <v>1024</v>
      </c>
    </row>
    <row r="12" spans="1:12" ht="15">
      <c r="A12" s="2" t="s">
        <v>54</v>
      </c>
      <c r="B12">
        <v>481</v>
      </c>
      <c r="D12">
        <v>496</v>
      </c>
      <c r="F12">
        <v>587</v>
      </c>
      <c r="L12">
        <v>954</v>
      </c>
    </row>
    <row r="13" spans="1:12" ht="15">
      <c r="A13" s="2" t="s">
        <v>55</v>
      </c>
      <c r="B13">
        <v>479</v>
      </c>
      <c r="D13">
        <v>494</v>
      </c>
      <c r="F13">
        <v>583</v>
      </c>
      <c r="L13">
        <v>901</v>
      </c>
    </row>
    <row r="14" spans="1:12" ht="15">
      <c r="A14" s="2" t="s">
        <v>56</v>
      </c>
      <c r="B14">
        <v>459</v>
      </c>
      <c r="D14">
        <v>476</v>
      </c>
      <c r="F14">
        <v>563</v>
      </c>
      <c r="L14">
        <v>847</v>
      </c>
    </row>
    <row r="15" spans="1:6" ht="15">
      <c r="A15" s="2" t="s">
        <v>57</v>
      </c>
      <c r="B15">
        <v>461</v>
      </c>
      <c r="D15">
        <v>479</v>
      </c>
      <c r="F15">
        <v>563</v>
      </c>
    </row>
    <row r="16" spans="1:6" ht="15">
      <c r="A16" s="2" t="s">
        <v>58</v>
      </c>
      <c r="B16">
        <v>482</v>
      </c>
      <c r="D16">
        <v>500</v>
      </c>
      <c r="F16">
        <v>580</v>
      </c>
    </row>
    <row r="17" spans="1:6" ht="15">
      <c r="A17" s="2" t="s">
        <v>59</v>
      </c>
      <c r="B17">
        <v>478</v>
      </c>
      <c r="D17">
        <v>496</v>
      </c>
      <c r="F17">
        <v>569</v>
      </c>
    </row>
    <row r="18" spans="1:6" ht="15">
      <c r="A18" s="2" t="s">
        <v>60</v>
      </c>
      <c r="B18">
        <v>450</v>
      </c>
      <c r="D18">
        <v>466</v>
      </c>
      <c r="F18">
        <v>532</v>
      </c>
    </row>
    <row r="19" spans="1:6" ht="15">
      <c r="A19" s="2" t="s">
        <v>61</v>
      </c>
      <c r="B19">
        <v>424</v>
      </c>
      <c r="D19">
        <v>439</v>
      </c>
      <c r="F19">
        <v>497</v>
      </c>
    </row>
    <row r="20" spans="1:6" ht="15">
      <c r="A20" s="2" t="s">
        <v>62</v>
      </c>
      <c r="B20">
        <v>398</v>
      </c>
      <c r="D20">
        <v>411</v>
      </c>
      <c r="F20">
        <v>459</v>
      </c>
    </row>
    <row r="21" spans="1:6" ht="15">
      <c r="A21" s="2" t="s">
        <v>63</v>
      </c>
      <c r="B21">
        <v>1050</v>
      </c>
      <c r="D21">
        <v>1045</v>
      </c>
      <c r="F21">
        <v>1110</v>
      </c>
    </row>
    <row r="22" spans="1:8" ht="15">
      <c r="A22" s="2" t="s">
        <v>64</v>
      </c>
      <c r="D22">
        <v>956</v>
      </c>
      <c r="F22">
        <v>954</v>
      </c>
      <c r="H22">
        <v>1011</v>
      </c>
    </row>
    <row r="24" ht="20.25">
      <c r="A24" s="1" t="s">
        <v>70</v>
      </c>
    </row>
    <row r="25" spans="1:3" ht="15">
      <c r="A25" s="2" t="s">
        <v>71</v>
      </c>
      <c r="B25" s="2" t="s">
        <v>68</v>
      </c>
      <c r="C25" s="2" t="s">
        <v>69</v>
      </c>
    </row>
    <row r="26" spans="1:2" ht="15">
      <c r="A26" t="s">
        <v>72</v>
      </c>
      <c r="B26">
        <v>900</v>
      </c>
    </row>
    <row r="27" spans="1:2" ht="15">
      <c r="A27" t="s">
        <v>73</v>
      </c>
      <c r="B27">
        <v>900</v>
      </c>
    </row>
    <row r="28" spans="1:2" ht="15">
      <c r="A28" t="s">
        <v>74</v>
      </c>
      <c r="B28">
        <v>900</v>
      </c>
    </row>
    <row r="29" spans="1:2" ht="15">
      <c r="A29" t="s">
        <v>75</v>
      </c>
      <c r="B29">
        <v>900</v>
      </c>
    </row>
    <row r="30" spans="1:2" ht="15">
      <c r="A30" t="s">
        <v>76</v>
      </c>
      <c r="B30">
        <v>900</v>
      </c>
    </row>
    <row r="31" spans="1:2" ht="15">
      <c r="A31" t="s">
        <v>77</v>
      </c>
      <c r="B31">
        <v>900</v>
      </c>
    </row>
    <row r="32" spans="1:2" ht="15">
      <c r="A32" t="s">
        <v>78</v>
      </c>
      <c r="B32">
        <v>900</v>
      </c>
    </row>
    <row r="33" spans="1:2" ht="15">
      <c r="A33" t="s">
        <v>79</v>
      </c>
      <c r="B33">
        <v>900</v>
      </c>
    </row>
    <row r="34" spans="1:2" ht="15">
      <c r="A34" t="s">
        <v>80</v>
      </c>
      <c r="B34">
        <v>900</v>
      </c>
    </row>
    <row r="35" spans="1:2" ht="15">
      <c r="A35" t="s">
        <v>81</v>
      </c>
      <c r="B35">
        <v>900</v>
      </c>
    </row>
    <row r="36" spans="1:2" ht="15">
      <c r="A36" t="s">
        <v>82</v>
      </c>
      <c r="B36">
        <v>900</v>
      </c>
    </row>
    <row r="37" spans="1:2" ht="15">
      <c r="A37" t="s">
        <v>83</v>
      </c>
      <c r="B37">
        <v>900</v>
      </c>
    </row>
    <row r="38" spans="1:2" ht="15">
      <c r="A38" t="s">
        <v>84</v>
      </c>
      <c r="B38">
        <v>900</v>
      </c>
    </row>
    <row r="39" spans="1:2" ht="15">
      <c r="A39" t="s">
        <v>85</v>
      </c>
      <c r="B39">
        <v>900</v>
      </c>
    </row>
    <row r="40" spans="1:2" ht="15">
      <c r="A40" t="s">
        <v>86</v>
      </c>
      <c r="B40">
        <v>900</v>
      </c>
    </row>
    <row r="41" spans="1:2" ht="15">
      <c r="A41" t="s">
        <v>87</v>
      </c>
      <c r="B41">
        <v>900</v>
      </c>
    </row>
    <row r="42" spans="1:2" ht="15">
      <c r="A42" t="s">
        <v>88</v>
      </c>
      <c r="B42">
        <v>900</v>
      </c>
    </row>
    <row r="43" spans="1:2" ht="15">
      <c r="A43" t="s">
        <v>89</v>
      </c>
      <c r="B43">
        <v>900</v>
      </c>
    </row>
    <row r="44" spans="1:2" ht="15">
      <c r="A44" t="s">
        <v>90</v>
      </c>
      <c r="B44">
        <v>1000</v>
      </c>
    </row>
    <row r="45" spans="1:2" ht="15">
      <c r="A45" t="s">
        <v>91</v>
      </c>
      <c r="B45">
        <v>1000</v>
      </c>
    </row>
    <row r="46" spans="1:2" ht="15">
      <c r="A46" t="s">
        <v>92</v>
      </c>
      <c r="B46">
        <v>1000</v>
      </c>
    </row>
    <row r="49" ht="20.25">
      <c r="A49" s="1" t="s">
        <v>93</v>
      </c>
    </row>
    <row r="50" spans="2:12" ht="15">
      <c r="B50" s="2" t="s">
        <v>3</v>
      </c>
      <c r="D50" s="2" t="s">
        <v>4</v>
      </c>
      <c r="F50" s="2" t="s">
        <v>5</v>
      </c>
      <c r="H50" s="2" t="s">
        <v>6</v>
      </c>
      <c r="J50" s="2" t="s">
        <v>7</v>
      </c>
      <c r="L50" s="2" t="s">
        <v>8</v>
      </c>
    </row>
    <row r="51" spans="2:13" ht="15">
      <c r="B51" s="2" t="s">
        <v>68</v>
      </c>
      <c r="C51" s="2" t="s">
        <v>69</v>
      </c>
      <c r="D51" s="2" t="s">
        <v>68</v>
      </c>
      <c r="E51" s="2" t="s">
        <v>69</v>
      </c>
      <c r="F51" s="2" t="s">
        <v>68</v>
      </c>
      <c r="G51" s="2" t="s">
        <v>69</v>
      </c>
      <c r="H51" s="2" t="s">
        <v>68</v>
      </c>
      <c r="I51" s="2" t="s">
        <v>69</v>
      </c>
      <c r="J51" s="2" t="s">
        <v>68</v>
      </c>
      <c r="K51" s="2" t="s">
        <v>69</v>
      </c>
      <c r="L51" s="2" t="s">
        <v>68</v>
      </c>
      <c r="M51" s="2" t="s">
        <v>69</v>
      </c>
    </row>
    <row r="52" spans="1:13" ht="15">
      <c r="A52" s="2" t="s">
        <v>2</v>
      </c>
      <c r="B52">
        <v>1987</v>
      </c>
      <c r="D52">
        <v>1987</v>
      </c>
      <c r="E52">
        <v>-15</v>
      </c>
      <c r="F52">
        <v>1987</v>
      </c>
      <c r="L52">
        <v>1535</v>
      </c>
      <c r="M52">
        <v>350</v>
      </c>
    </row>
    <row r="53" spans="1:6" ht="15">
      <c r="A53" s="2" t="s">
        <v>52</v>
      </c>
      <c r="B53">
        <v>1987</v>
      </c>
      <c r="D53">
        <v>1987</v>
      </c>
      <c r="E53">
        <v>-15</v>
      </c>
      <c r="F53">
        <v>1987</v>
      </c>
    </row>
    <row r="54" spans="1:6" ht="15">
      <c r="A54" s="2" t="s">
        <v>53</v>
      </c>
      <c r="B54">
        <v>1987</v>
      </c>
      <c r="D54">
        <v>1987</v>
      </c>
      <c r="E54">
        <v>-15</v>
      </c>
      <c r="F54">
        <v>1987</v>
      </c>
    </row>
    <row r="55" spans="1:5" ht="15">
      <c r="A55" s="2" t="s">
        <v>54</v>
      </c>
      <c r="D55">
        <v>2167</v>
      </c>
      <c r="E55">
        <v>-15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products-pc1</cp:lastModifiedBy>
  <cp:lastPrinted>2015-04-23T00:51:02Z</cp:lastPrinted>
  <dcterms:created xsi:type="dcterms:W3CDTF">2015-01-27T02:59:30Z</dcterms:created>
  <dcterms:modified xsi:type="dcterms:W3CDTF">2015-04-23T00:59:13Z</dcterms:modified>
  <cp:category/>
  <cp:version/>
  <cp:contentType/>
  <cp:contentStatus/>
</cp:coreProperties>
</file>