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NES All\Viper4\"/>
    </mc:Choice>
  </mc:AlternateContent>
  <xr:revisionPtr revIDLastSave="0" documentId="13_ncr:1_{E58F12C6-4A28-4CDA-9723-81BD8FBEA33A}" xr6:coauthVersionLast="47" xr6:coauthVersionMax="47" xr10:uidLastSave="{00000000-0000-0000-0000-000000000000}"/>
  <bookViews>
    <workbookView xWindow="810" yWindow="-120" windowWidth="28110" windowHeight="16440" activeTab="6" xr2:uid="{00000000-000D-0000-FFFF-FFFF00000000}"/>
  </bookViews>
  <sheets>
    <sheet name="14" sheetId="8" r:id="rId1"/>
    <sheet name="15" sheetId="9" r:id="rId2"/>
    <sheet name="16" sheetId="7" r:id="rId3"/>
    <sheet name="18" sheetId="6" r:id="rId4"/>
    <sheet name="20" sheetId="5" r:id="rId5"/>
    <sheet name="22" sheetId="4" r:id="rId6"/>
    <sheet name="24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9" l="1"/>
  <c r="H24" i="9"/>
  <c r="H23" i="9"/>
  <c r="G23" i="9"/>
  <c r="F23" i="9"/>
  <c r="H22" i="9"/>
  <c r="G22" i="9"/>
  <c r="F22" i="9"/>
  <c r="I21" i="9"/>
  <c r="H21" i="9"/>
  <c r="G21" i="9"/>
  <c r="F21" i="9"/>
  <c r="I20" i="9"/>
  <c r="H20" i="9"/>
  <c r="G20" i="9"/>
  <c r="F20" i="9"/>
  <c r="I19" i="9"/>
  <c r="H19" i="9"/>
  <c r="G19" i="9"/>
  <c r="F19" i="9"/>
  <c r="I18" i="9"/>
  <c r="H18" i="9"/>
  <c r="G18" i="9"/>
  <c r="F18" i="9"/>
  <c r="I17" i="9"/>
  <c r="H17" i="9"/>
  <c r="G17" i="9"/>
  <c r="F17" i="9"/>
  <c r="I16" i="9"/>
  <c r="H16" i="9"/>
  <c r="G16" i="9"/>
  <c r="F16" i="9"/>
  <c r="I15" i="9"/>
  <c r="H15" i="9"/>
  <c r="G15" i="9"/>
  <c r="F15" i="9"/>
  <c r="I14" i="9"/>
  <c r="H14" i="9"/>
  <c r="G14" i="9"/>
  <c r="F14" i="9"/>
  <c r="I13" i="9"/>
  <c r="H13" i="9"/>
  <c r="G13" i="9"/>
  <c r="F13" i="9"/>
  <c r="I12" i="9"/>
  <c r="H12" i="9"/>
  <c r="G12" i="9"/>
  <c r="F12" i="9"/>
  <c r="I11" i="9"/>
  <c r="H11" i="9"/>
  <c r="G11" i="9"/>
  <c r="F11" i="9"/>
  <c r="I10" i="9"/>
  <c r="H10" i="9"/>
  <c r="G10" i="9"/>
  <c r="F10" i="9"/>
  <c r="I9" i="9"/>
  <c r="H9" i="9"/>
  <c r="G9" i="9"/>
  <c r="F9" i="9"/>
  <c r="I8" i="9"/>
  <c r="H8" i="9"/>
  <c r="G8" i="9"/>
  <c r="F8" i="9"/>
  <c r="G14" i="8"/>
  <c r="H14" i="8"/>
  <c r="I14" i="8"/>
  <c r="J14" i="8"/>
  <c r="G15" i="8"/>
  <c r="H15" i="8"/>
  <c r="I15" i="8"/>
  <c r="J15" i="8"/>
  <c r="G16" i="8"/>
  <c r="H16" i="8"/>
  <c r="I16" i="8"/>
  <c r="J16" i="8"/>
  <c r="G17" i="8"/>
  <c r="H17" i="8"/>
  <c r="I17" i="8"/>
  <c r="J17" i="8"/>
  <c r="G18" i="8"/>
  <c r="H18" i="8"/>
  <c r="I18" i="8"/>
  <c r="J18" i="8"/>
  <c r="G19" i="8"/>
  <c r="H19" i="8"/>
  <c r="I19" i="8"/>
  <c r="J19" i="8"/>
  <c r="G20" i="8"/>
  <c r="H20" i="8"/>
  <c r="I20" i="8"/>
  <c r="J20" i="8"/>
  <c r="G21" i="8"/>
  <c r="H21" i="8"/>
  <c r="I21" i="8"/>
  <c r="J21" i="8"/>
  <c r="G22" i="8"/>
  <c r="H22" i="8"/>
  <c r="I22" i="8"/>
  <c r="J22" i="8"/>
  <c r="G23" i="8"/>
  <c r="H23" i="8"/>
  <c r="I23" i="8"/>
  <c r="J23" i="8"/>
  <c r="G24" i="8"/>
  <c r="H24" i="8"/>
  <c r="I24" i="8"/>
  <c r="J24" i="8"/>
  <c r="G25" i="8"/>
  <c r="H25" i="8"/>
  <c r="I25" i="8"/>
  <c r="J25" i="8"/>
  <c r="G26" i="8"/>
  <c r="H26" i="8"/>
  <c r="I26" i="8"/>
  <c r="J26" i="8"/>
  <c r="G27" i="8"/>
  <c r="H27" i="8"/>
  <c r="I27" i="8"/>
  <c r="J27" i="8"/>
  <c r="G28" i="8"/>
  <c r="H28" i="8"/>
  <c r="I28" i="8"/>
  <c r="G29" i="8"/>
  <c r="H29" i="8"/>
  <c r="I29" i="8"/>
  <c r="I30" i="8"/>
  <c r="I31" i="8"/>
  <c r="G14" i="7"/>
  <c r="H14" i="7"/>
  <c r="I14" i="7"/>
  <c r="J14" i="7"/>
  <c r="G15" i="7"/>
  <c r="H15" i="7"/>
  <c r="I15" i="7"/>
  <c r="J15" i="7"/>
  <c r="G16" i="7"/>
  <c r="H16" i="7"/>
  <c r="I16" i="7"/>
  <c r="J16" i="7"/>
  <c r="G17" i="7"/>
  <c r="H17" i="7"/>
  <c r="I17" i="7"/>
  <c r="J17" i="7"/>
  <c r="G18" i="7"/>
  <c r="H18" i="7"/>
  <c r="I18" i="7"/>
  <c r="J18" i="7"/>
  <c r="G19" i="7"/>
  <c r="H19" i="7"/>
  <c r="I19" i="7"/>
  <c r="J19" i="7"/>
  <c r="G20" i="7"/>
  <c r="H20" i="7"/>
  <c r="I20" i="7"/>
  <c r="J20" i="7"/>
  <c r="G21" i="7"/>
  <c r="H21" i="7"/>
  <c r="I21" i="7"/>
  <c r="J21" i="7"/>
  <c r="G22" i="7"/>
  <c r="H22" i="7"/>
  <c r="I22" i="7"/>
  <c r="J22" i="7"/>
  <c r="G23" i="7"/>
  <c r="H23" i="7"/>
  <c r="I23" i="7"/>
  <c r="J23" i="7"/>
  <c r="G24" i="7"/>
  <c r="H24" i="7"/>
  <c r="I24" i="7"/>
  <c r="J24" i="7"/>
  <c r="G25" i="7"/>
  <c r="H25" i="7"/>
  <c r="I25" i="7"/>
  <c r="J25" i="7"/>
  <c r="G26" i="7"/>
  <c r="H26" i="7"/>
  <c r="I26" i="7"/>
  <c r="J26" i="7"/>
  <c r="G27" i="7"/>
  <c r="H27" i="7"/>
  <c r="I27" i="7"/>
  <c r="J27" i="7"/>
  <c r="G28" i="7"/>
  <c r="H28" i="7"/>
  <c r="I28" i="7"/>
  <c r="G29" i="7"/>
  <c r="H29" i="7"/>
  <c r="I29" i="7"/>
  <c r="I30" i="7"/>
  <c r="I31" i="7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G29" i="6"/>
  <c r="H29" i="6"/>
  <c r="I29" i="6"/>
  <c r="I30" i="6"/>
  <c r="I31" i="6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G28" i="5"/>
  <c r="H28" i="5"/>
  <c r="I28" i="5"/>
  <c r="G29" i="5"/>
  <c r="H29" i="5"/>
  <c r="I29" i="5"/>
  <c r="I30" i="5"/>
  <c r="I31" i="5"/>
  <c r="G14" i="4"/>
  <c r="H14" i="4"/>
  <c r="I14" i="4"/>
  <c r="J14" i="4"/>
  <c r="G15" i="4"/>
  <c r="H15" i="4"/>
  <c r="I15" i="4"/>
  <c r="J15" i="4"/>
  <c r="G16" i="4"/>
  <c r="H16" i="4"/>
  <c r="I16" i="4"/>
  <c r="J16" i="4"/>
  <c r="G17" i="4"/>
  <c r="H17" i="4"/>
  <c r="I17" i="4"/>
  <c r="J17" i="4"/>
  <c r="G18" i="4"/>
  <c r="H18" i="4"/>
  <c r="I18" i="4"/>
  <c r="J18" i="4"/>
  <c r="G19" i="4"/>
  <c r="H19" i="4"/>
  <c r="I19" i="4"/>
  <c r="J19" i="4"/>
  <c r="G20" i="4"/>
  <c r="H20" i="4"/>
  <c r="I20" i="4"/>
  <c r="J20" i="4"/>
  <c r="G21" i="4"/>
  <c r="H21" i="4"/>
  <c r="I21" i="4"/>
  <c r="J21" i="4"/>
  <c r="G22" i="4"/>
  <c r="H22" i="4"/>
  <c r="I22" i="4"/>
  <c r="J22" i="4"/>
  <c r="G23" i="4"/>
  <c r="H23" i="4"/>
  <c r="I23" i="4"/>
  <c r="J23" i="4"/>
  <c r="G24" i="4"/>
  <c r="H24" i="4"/>
  <c r="I24" i="4"/>
  <c r="J24" i="4"/>
  <c r="G25" i="4"/>
  <c r="H25" i="4"/>
  <c r="I25" i="4"/>
  <c r="J25" i="4"/>
  <c r="G26" i="4"/>
  <c r="H26" i="4"/>
  <c r="I26" i="4"/>
  <c r="J26" i="4"/>
  <c r="G27" i="4"/>
  <c r="H27" i="4"/>
  <c r="I27" i="4"/>
  <c r="J27" i="4"/>
  <c r="G28" i="4"/>
  <c r="H28" i="4"/>
  <c r="I28" i="4"/>
  <c r="G29" i="4"/>
  <c r="H29" i="4"/>
  <c r="I29" i="4"/>
  <c r="I30" i="4"/>
  <c r="I31" i="4"/>
  <c r="I31" i="1"/>
  <c r="I30" i="1"/>
  <c r="I29" i="1"/>
  <c r="H29" i="1"/>
  <c r="G29" i="1"/>
  <c r="I28" i="1"/>
  <c r="H28" i="1"/>
  <c r="G28" i="1"/>
  <c r="J27" i="1"/>
  <c r="I27" i="1"/>
  <c r="H27" i="1"/>
  <c r="G27" i="1"/>
  <c r="J26" i="1"/>
  <c r="I26" i="1"/>
  <c r="H26" i="1"/>
  <c r="G26" i="1"/>
  <c r="J25" i="1"/>
  <c r="I25" i="1"/>
  <c r="H25" i="1"/>
  <c r="G25" i="1"/>
  <c r="J24" i="1"/>
  <c r="I24" i="1"/>
  <c r="H24" i="1"/>
  <c r="G24" i="1"/>
  <c r="J23" i="1"/>
  <c r="I23" i="1"/>
  <c r="H23" i="1"/>
  <c r="G23" i="1"/>
  <c r="J22" i="1"/>
  <c r="I22" i="1"/>
  <c r="H22" i="1"/>
  <c r="G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</calcChain>
</file>

<file path=xl/sharedStrings.xml><?xml version="1.0" encoding="utf-8"?>
<sst xmlns="http://schemas.openxmlformats.org/spreadsheetml/2006/main" count="1557" uniqueCount="204">
  <si>
    <t>Suspension line details</t>
  </si>
  <si>
    <t>Prototype</t>
  </si>
  <si>
    <t>Viper4_24_AB</t>
  </si>
  <si>
    <t>Export name</t>
  </si>
  <si>
    <t>10-200</t>
  </si>
  <si>
    <t>Name</t>
  </si>
  <si>
    <t>No.</t>
  </si>
  <si>
    <t>Sewn</t>
  </si>
  <si>
    <t>KRL1</t>
  </si>
  <si>
    <t>8000U-130 R</t>
  </si>
  <si>
    <t>AM5</t>
  </si>
  <si>
    <t>AM4</t>
  </si>
  <si>
    <t>AM3</t>
  </si>
  <si>
    <t>BM2</t>
  </si>
  <si>
    <t>BM1</t>
  </si>
  <si>
    <t>BR2</t>
  </si>
  <si>
    <t>8000U-190 R</t>
  </si>
  <si>
    <t>AM2</t>
  </si>
  <si>
    <t>AM1</t>
  </si>
  <si>
    <t>AR3</t>
  </si>
  <si>
    <t>BR1</t>
  </si>
  <si>
    <t>8000U-230 R</t>
  </si>
  <si>
    <t>AR2</t>
  </si>
  <si>
    <t>8000U-280 R</t>
  </si>
  <si>
    <t>AR1</t>
  </si>
  <si>
    <t>8000U-50</t>
  </si>
  <si>
    <t>B6</t>
  </si>
  <si>
    <t>B7</t>
  </si>
  <si>
    <t>B2, B3</t>
  </si>
  <si>
    <t>B10</t>
  </si>
  <si>
    <t>B8</t>
  </si>
  <si>
    <t>B14</t>
  </si>
  <si>
    <t>B13</t>
  </si>
  <si>
    <t>B9</t>
  </si>
  <si>
    <t>B12</t>
  </si>
  <si>
    <t>B11</t>
  </si>
  <si>
    <t>K4</t>
  </si>
  <si>
    <t>K7</t>
  </si>
  <si>
    <t>K5</t>
  </si>
  <si>
    <t>K3</t>
  </si>
  <si>
    <t>K8</t>
  </si>
  <si>
    <t>K2</t>
  </si>
  <si>
    <t>K6</t>
  </si>
  <si>
    <t>K11</t>
  </si>
  <si>
    <t>K9</t>
  </si>
  <si>
    <t>K10</t>
  </si>
  <si>
    <t>K12</t>
  </si>
  <si>
    <t>K13</t>
  </si>
  <si>
    <t>BMU2</t>
  </si>
  <si>
    <t>K14</t>
  </si>
  <si>
    <t>KMU6</t>
  </si>
  <si>
    <t>KMU5</t>
  </si>
  <si>
    <t>K1</t>
  </si>
  <si>
    <t>KMU4</t>
  </si>
  <si>
    <t>KMU3</t>
  </si>
  <si>
    <t>KMU2</t>
  </si>
  <si>
    <t>KMU1</t>
  </si>
  <si>
    <t>CRU4</t>
  </si>
  <si>
    <t>8000U-50 R</t>
  </si>
  <si>
    <t>A14</t>
  </si>
  <si>
    <t>A13</t>
  </si>
  <si>
    <t>A10</t>
  </si>
  <si>
    <t>A12</t>
  </si>
  <si>
    <t>A11</t>
  </si>
  <si>
    <t>BM6</t>
  </si>
  <si>
    <t>KML3</t>
  </si>
  <si>
    <t>8000U-70</t>
  </si>
  <si>
    <t>B4</t>
  </si>
  <si>
    <t>B5</t>
  </si>
  <si>
    <t>B1</t>
  </si>
  <si>
    <t>BMU1</t>
  </si>
  <si>
    <t>8000U-70 R</t>
  </si>
  <si>
    <t>A7</t>
  </si>
  <si>
    <t>A6</t>
  </si>
  <si>
    <t>A9</t>
  </si>
  <si>
    <t>AMU2</t>
  </si>
  <si>
    <t>AM6</t>
  </si>
  <si>
    <t>KML2</t>
  </si>
  <si>
    <t>KML1</t>
  </si>
  <si>
    <t>8000U-90 R</t>
  </si>
  <si>
    <t>A8</t>
  </si>
  <si>
    <t>A3</t>
  </si>
  <si>
    <t>A5</t>
  </si>
  <si>
    <t>A4</t>
  </si>
  <si>
    <t>A2</t>
  </si>
  <si>
    <t>A1</t>
  </si>
  <si>
    <t>AMU1</t>
  </si>
  <si>
    <t>BM5</t>
  </si>
  <si>
    <t>BM4</t>
  </si>
  <si>
    <t>BM3</t>
  </si>
  <si>
    <t>BR3</t>
  </si>
  <si>
    <t>CRL4</t>
  </si>
  <si>
    <t>KRU1</t>
  </si>
  <si>
    <t>Linked line check sheet</t>
  </si>
  <si>
    <t>Corrected check lengths</t>
  </si>
  <si>
    <t>A</t>
  </si>
  <si>
    <t>B</t>
  </si>
  <si>
    <t>C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</si>
  <si>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</si>
  <si>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</si>
  <si>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</si>
  <si>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</si>
  <si>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</si>
  <si>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</si>
  <si>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</si>
  <si>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</si>
  <si>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</si>
  <si>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</si>
  <si>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</si>
  <si>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</si>
  <si>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</si>
  <si>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</si>
  <si>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</si>
  <si>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</si>
  <si>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</si>
  <si>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KT1</t>
  </si>
  <si>
    <t>KT2</t>
  </si>
  <si>
    <t>KTRU</t>
  </si>
  <si>
    <t>KTRL</t>
  </si>
  <si>
    <t>TIP STEERING</t>
  </si>
  <si>
    <t>CR3</t>
  </si>
  <si>
    <t>CM1</t>
  </si>
  <si>
    <t>CM2</t>
  </si>
  <si>
    <t>8000U-90</t>
  </si>
  <si>
    <t>CM3</t>
  </si>
  <si>
    <t>CM4</t>
  </si>
  <si>
    <t>CM5</t>
  </si>
  <si>
    <t>CM6</t>
  </si>
  <si>
    <t>CMU1</t>
  </si>
  <si>
    <t>C1</t>
  </si>
  <si>
    <t>C4</t>
  </si>
  <si>
    <t>C6</t>
  </si>
  <si>
    <t>C2, CMU2</t>
  </si>
  <si>
    <t>C5</t>
  </si>
  <si>
    <t>C3</t>
  </si>
  <si>
    <t>C7</t>
  </si>
  <si>
    <t>C9</t>
  </si>
  <si>
    <t>C12</t>
  </si>
  <si>
    <t>C8</t>
  </si>
  <si>
    <t>C11</t>
  </si>
  <si>
    <t>C15</t>
  </si>
  <si>
    <t>C16</t>
  </si>
  <si>
    <t>C13</t>
  </si>
  <si>
    <t>C14</t>
  </si>
  <si>
    <t>C17</t>
  </si>
  <si>
    <t>C18</t>
  </si>
  <si>
    <t>CR1</t>
  </si>
  <si>
    <t>8000U-190</t>
  </si>
  <si>
    <t>CR2</t>
  </si>
  <si>
    <t>8000U-130</t>
  </si>
  <si>
    <t>17</t>
  </si>
  <si>
    <t>18</t>
  </si>
  <si>
    <t>CMU2</t>
  </si>
  <si>
    <t>DSL-70 Blue</t>
  </si>
  <si>
    <t>DSL-140 Blue</t>
  </si>
  <si>
    <t>DSL-140 Red</t>
  </si>
  <si>
    <t>mark at 1030 (including  knot made for TST tube)</t>
  </si>
  <si>
    <t>mark at 1340</t>
  </si>
  <si>
    <t>Viper4_24_reinf - 13/5/2016</t>
  </si>
  <si>
    <t>A15</t>
  </si>
  <si>
    <t>B15</t>
  </si>
  <si>
    <t>B16</t>
  </si>
  <si>
    <t>A16</t>
  </si>
  <si>
    <t>mark at 1050 (including  knot made for TST tube)</t>
  </si>
  <si>
    <t>C2, C5</t>
  </si>
  <si>
    <t>B2</t>
  </si>
  <si>
    <t>B3</t>
  </si>
  <si>
    <t>Viper4_22_AB</t>
  </si>
  <si>
    <t>mark at 1470</t>
  </si>
  <si>
    <t>Viper4_22_reinf - 13/5/2016</t>
  </si>
  <si>
    <t>mark at 1020 (including  knot made for TST tube)</t>
  </si>
  <si>
    <t>C2</t>
  </si>
  <si>
    <t>Viper4_20_AB</t>
  </si>
  <si>
    <t>mark at 1420</t>
  </si>
  <si>
    <t>Viper4_20_reinf - 13/5/2016</t>
  </si>
  <si>
    <t xml:space="preserve"> </t>
  </si>
  <si>
    <t>mark at 1010 (including  knot made for TST tube)</t>
  </si>
  <si>
    <t>C12, C8</t>
  </si>
  <si>
    <t>K3, K8</t>
  </si>
  <si>
    <t>B11, B12</t>
  </si>
  <si>
    <t>B14, B2</t>
  </si>
  <si>
    <t>Viper4_18_AB</t>
  </si>
  <si>
    <t>mark at 1360</t>
  </si>
  <si>
    <t>Viper4_18_reinf - 13/5/2016</t>
  </si>
  <si>
    <t>C3, C5</t>
  </si>
  <si>
    <t>C13, C16</t>
  </si>
  <si>
    <t>A11, A12</t>
  </si>
  <si>
    <t>Viper4_16_AB</t>
  </si>
  <si>
    <t>mark at 1260</t>
  </si>
  <si>
    <t>Viper4_16_reinf - 13/5/2016</t>
  </si>
  <si>
    <t>mark at 1040 (including  knot made for TST tube)</t>
  </si>
  <si>
    <t>C13, C15</t>
  </si>
  <si>
    <t>B12, B9</t>
  </si>
  <si>
    <t>A13, A14, B7</t>
  </si>
  <si>
    <t>B13, B6</t>
  </si>
  <si>
    <t>Viper4_14_AB</t>
  </si>
  <si>
    <t>mark at 1205</t>
  </si>
  <si>
    <t>Viper4_14_reinf - 9/5/2016</t>
  </si>
  <si>
    <t>C10</t>
  </si>
  <si>
    <t>Viper4_15_AB - 13/1/2017</t>
  </si>
  <si>
    <t>mark at 1200</t>
  </si>
  <si>
    <t>A13, B10</t>
  </si>
  <si>
    <t>A4, A8</t>
  </si>
  <si>
    <t>DSL-140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</si>
</sst>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6"/>
      <color rgb="FF00000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3" fillId="0" borderId="0">
      <alignment horizontal="left"/>
    </xf>
    <xf numFmtId="0" fontId="2" fillId="0" borderId="0">
      <alignment horizontal="left"/>
    </xf>
    <xf numFmtId="0" fontId="2" fillId="0" borderId="0">
      <alignment horizontal="center"/>
    </xf>
    <xf numFmtId="0" fontId="2" fillId="0" borderId="0">
      <alignment horizontal="right"/>
    </xf>
    <xf numFmtId="0" fontId="2" fillId="0" borderId="0">
      <alignment horizontal="left"/>
    </xf>
    <xf numFmtId="0" fontId="4" fillId="0" borderId="0">
      <alignment horizontal="left"/>
    </xf>
    <xf numFmtId="0" fontId="2" fillId="0" borderId="0">
      <alignment horizontal="center"/>
    </xf>
    <xf numFmtId="0" fontId="8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right"/>
    </xf>
  </cellStyleXfs>
  <cellXfs count="23">
    <xf numFmtId="0" fontId="0" fillId="0" borderId="0" xfId="0"/>
    <xf numFmtId="0" fontId="1" fillId="0" borderId="0" xfId="1" applyFont="1" applyFill="1">
      <alignment horizontal="left"/>
    </xf>
    <xf numFmtId="0" fontId="2" fillId="0" borderId="0" xfId="2" applyFont="1" applyFill="1">
      <alignment horizontal="left"/>
    </xf>
    <xf numFmtId="0" fontId="2" fillId="0" borderId="0" xfId="4" applyFont="1" applyFill="1">
      <alignment horizontal="left"/>
    </xf>
    <xf numFmtId="0" fontId="2" fillId="0" borderId="0" xfId="6" applyFont="1" applyFill="1">
      <alignment horizontal="right"/>
    </xf>
    <xf numFmtId="0" fontId="2" fillId="0" borderId="0" xfId="7" applyFont="1" applyFill="1">
      <alignment horizontal="left"/>
    </xf>
    <xf numFmtId="0" fontId="5" fillId="0" borderId="0" xfId="6" applyFont="1" applyFill="1">
      <alignment horizontal="right"/>
    </xf>
    <xf numFmtId="0" fontId="5" fillId="0" borderId="0" xfId="4" applyFont="1" applyFill="1">
      <alignment horizontal="left"/>
    </xf>
    <xf numFmtId="0" fontId="5" fillId="0" borderId="0" xfId="7" applyFont="1" applyFill="1">
      <alignment horizontal="left"/>
    </xf>
    <xf numFmtId="0" fontId="6" fillId="0" borderId="0" xfId="4" applyFont="1" applyFill="1">
      <alignment horizontal="left"/>
    </xf>
    <xf numFmtId="0" fontId="0" fillId="2" borderId="0" xfId="0" applyFill="1"/>
    <xf numFmtId="0" fontId="5" fillId="0" borderId="0" xfId="2" applyFont="1" applyFill="1">
      <alignment horizontal="left"/>
    </xf>
    <xf numFmtId="0" fontId="7" fillId="0" borderId="0" xfId="0" applyFont="1"/>
    <xf numFmtId="0" fontId="8" fillId="0" borderId="0" xfId="10">
      <alignment horizontal="left"/>
    </xf>
    <xf numFmtId="0" fontId="9" fillId="0" borderId="0" xfId="11">
      <alignment horizontal="left"/>
    </xf>
    <xf numFmtId="0" fontId="9" fillId="0" borderId="0" xfId="12">
      <alignment horizontal="left"/>
    </xf>
    <xf numFmtId="0" fontId="9" fillId="0" borderId="0" xfId="13">
      <alignment horizontal="left"/>
    </xf>
    <xf numFmtId="0" fontId="9" fillId="0" borderId="0" xfId="14">
      <alignment horizontal="right"/>
    </xf>
    <xf numFmtId="0" fontId="6" fillId="0" borderId="0" xfId="13" applyFont="1">
      <alignment horizontal="left"/>
    </xf>
    <xf numFmtId="0" fontId="7" fillId="2" borderId="0" xfId="0" applyFont="1" applyFill="1"/>
    <xf numFmtId="0" fontId="2" fillId="0" borderId="0" xfId="12" applyFont="1">
      <alignment horizontal="left"/>
    </xf>
    <xf numFmtId="0" fontId="2" fillId="0" borderId="0" xfId="13" applyFont="1">
      <alignment horizontal="left"/>
    </xf>
    <xf numFmtId="0" fontId="2" fillId="0" borderId="0" xfId="14" applyFont="1">
      <alignment horizontal="right"/>
    </xf>
  </cellXfs>
  <cellStyles count="15">
    <cellStyle name="Center" xfId="9" xr:uid="{00000000-0005-0000-0000-000000000000}"/>
    <cellStyle name="Header" xfId="4" xr:uid="{00000000-0005-0000-0000-000001000000}"/>
    <cellStyle name="Header 2" xfId="13" xr:uid="{8F6F92A7-4D20-4213-91D5-405E723E1773}"/>
    <cellStyle name="Header1" xfId="3" xr:uid="{00000000-0005-0000-0000-000002000000}"/>
    <cellStyle name="HeaderCenter" xfId="5" xr:uid="{00000000-0005-0000-0000-000003000000}"/>
    <cellStyle name="HeaderRight" xfId="6" xr:uid="{00000000-0005-0000-0000-000004000000}"/>
    <cellStyle name="HeaderRight 2" xfId="14" xr:uid="{675EE61D-8580-44E7-9AF8-CDD252678CF4}"/>
    <cellStyle name="Material" xfId="7" xr:uid="{00000000-0005-0000-0000-000005000000}"/>
    <cellStyle name="Material 2" xfId="12" xr:uid="{ADF0FDBC-E19D-4FA1-BCD4-6971EA30FB57}"/>
    <cellStyle name="Normal" xfId="0" builtinId="0"/>
    <cellStyle name="Proto" xfId="2" xr:uid="{00000000-0005-0000-0000-000007000000}"/>
    <cellStyle name="Proto 2" xfId="11" xr:uid="{3A4CFD51-A7EF-49D4-8700-D42537D4B7EF}"/>
    <cellStyle name="Remark" xfId="8" xr:uid="{00000000-0005-0000-0000-000008000000}"/>
    <cellStyle name="Title" xfId="1" xr:uid="{00000000-0005-0000-0000-000009000000}"/>
    <cellStyle name="Title 2" xfId="10" xr:uid="{20B2F004-C9F7-4048-8E61-1D7172BEA4D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6"/>
  <sheetViews>
    <sheetView topLeftCell="A115" workbookViewId="0">
      <selection activeCell="A138" sqref="A138"/>
    </sheetView>
  </sheetViews>
  <sheetFormatPr defaultRowHeight="15"/>
  <cols>
    <col min="1" max="1" width="56" customWidth="1"/>
  </cols>
  <sheetData>
    <row r="1" spans="1:10" ht="20.25">
      <c r="A1" s="1" t="s">
        <v>0</v>
      </c>
    </row>
    <row r="2" spans="1:10">
      <c r="A2" s="2" t="s">
        <v>197</v>
      </c>
    </row>
    <row r="3" spans="1:10">
      <c r="A3" s="2"/>
      <c r="B3" s="2"/>
    </row>
    <row r="5" spans="1:10">
      <c r="A5" s="5" t="s">
        <v>4</v>
      </c>
    </row>
    <row r="6" spans="1:10" ht="20.25">
      <c r="A6" s="3" t="s">
        <v>5</v>
      </c>
      <c r="B6" s="4" t="s">
        <v>6</v>
      </c>
      <c r="C6" s="4" t="s">
        <v>7</v>
      </c>
      <c r="F6" s="1" t="s">
        <v>93</v>
      </c>
    </row>
    <row r="7" spans="1:10">
      <c r="A7" t="s">
        <v>8</v>
      </c>
      <c r="B7">
        <v>2</v>
      </c>
      <c r="C7">
        <v>1455</v>
      </c>
      <c r="F7" s="2" t="s">
        <v>1</v>
      </c>
      <c r="G7" s="2" t="s">
        <v>195</v>
      </c>
    </row>
    <row r="8" spans="1:10">
      <c r="A8" s="9" t="s">
        <v>196</v>
      </c>
      <c r="F8" s="2" t="s">
        <v>3</v>
      </c>
      <c r="G8" s="2" t="s">
        <v>195</v>
      </c>
    </row>
    <row r="9" spans="1:10">
      <c r="A9" s="9"/>
    </row>
    <row r="10" spans="1:10">
      <c r="A10" s="5" t="s">
        <v>9</v>
      </c>
      <c r="F10" s="3" t="s">
        <v>94</v>
      </c>
    </row>
    <row r="11" spans="1:10">
      <c r="A11" s="3" t="s">
        <v>5</v>
      </c>
      <c r="B11" s="4" t="s">
        <v>6</v>
      </c>
      <c r="C11" s="4" t="s">
        <v>7</v>
      </c>
    </row>
    <row r="12" spans="1:10">
      <c r="A12" s="10" t="s">
        <v>10</v>
      </c>
      <c r="B12" s="10">
        <v>2</v>
      </c>
      <c r="C12" s="10">
        <v>720</v>
      </c>
      <c r="G12" s="4" t="s">
        <v>95</v>
      </c>
      <c r="H12" s="4" t="s">
        <v>96</v>
      </c>
      <c r="I12" s="4" t="s">
        <v>97</v>
      </c>
      <c r="J12" s="4" t="s">
        <v>98</v>
      </c>
    </row>
    <row r="13" spans="1:10">
      <c r="A13" s="10" t="s">
        <v>11</v>
      </c>
      <c r="B13" s="10">
        <v>2</v>
      </c>
      <c r="C13" s="10">
        <v>1250</v>
      </c>
    </row>
    <row r="14" spans="1:10">
      <c r="A14" s="10" t="s">
        <v>12</v>
      </c>
      <c r="B14" s="10">
        <v>2</v>
      </c>
      <c r="C14" s="10">
        <v>1290</v>
      </c>
      <c r="F14" s="3" t="s">
        <v>99</v>
      </c>
      <c r="G14">
        <f>3120+1440+197+(-7-5+5)</f>
        <v>4750</v>
      </c>
      <c r="H14">
        <f>3120+1390+200+(-7-5+5)</f>
        <v>4703</v>
      </c>
      <c r="I14">
        <f>2850+1520+474+(-7-4+5)</f>
        <v>4838</v>
      </c>
      <c r="J14">
        <f>1205+1170+1800+800+555+(0-3-3-3+5)</f>
        <v>5526</v>
      </c>
    </row>
    <row r="15" spans="1:10">
      <c r="A15" s="10" t="s">
        <v>13</v>
      </c>
      <c r="B15" s="10">
        <v>2</v>
      </c>
      <c r="C15" s="10">
        <v>1360</v>
      </c>
      <c r="F15" s="3" t="s">
        <v>100</v>
      </c>
      <c r="G15">
        <f>3120+1440+171+(-7-5+5)</f>
        <v>4724</v>
      </c>
      <c r="H15">
        <f>3120+1390+173+(-7-5+5)</f>
        <v>4676</v>
      </c>
      <c r="I15">
        <f>2850+1520+413+(-7-4+5)</f>
        <v>4777</v>
      </c>
      <c r="J15">
        <f>1205+1170+1800+800+313+(0-3-3-3+5)</f>
        <v>5284</v>
      </c>
    </row>
    <row r="16" spans="1:10">
      <c r="A16" s="10" t="s">
        <v>14</v>
      </c>
      <c r="B16" s="10">
        <v>2</v>
      </c>
      <c r="C16" s="10">
        <v>1390</v>
      </c>
      <c r="F16" s="3" t="s">
        <v>101</v>
      </c>
      <c r="G16">
        <f>3120+1400+173+(-7-5+5)</f>
        <v>4686</v>
      </c>
      <c r="H16">
        <f>3120+1360+170+(-7-5+5)</f>
        <v>4643</v>
      </c>
      <c r="I16">
        <f>2850+1520+408+(-7-4+5)</f>
        <v>4772</v>
      </c>
      <c r="J16">
        <f>1205+1170+1800+800+292+(0-3-3-3+5)</f>
        <v>5263</v>
      </c>
    </row>
    <row r="17" spans="1:10">
      <c r="A17" s="10" t="s">
        <v>15</v>
      </c>
      <c r="B17" s="10">
        <v>2</v>
      </c>
      <c r="C17" s="10">
        <v>3160</v>
      </c>
      <c r="F17" s="3" t="s">
        <v>102</v>
      </c>
      <c r="G17">
        <f>3120+1400+180+(-7-5+5)</f>
        <v>4693</v>
      </c>
      <c r="H17">
        <f>3120+1360+178+(-7-5+5)</f>
        <v>4651</v>
      </c>
      <c r="I17">
        <f>2850+1480+438+(-7-4+5)</f>
        <v>4762</v>
      </c>
      <c r="J17">
        <f>1205+1170+1800+780+219+(0-3-3-3+5)</f>
        <v>5170</v>
      </c>
    </row>
    <row r="18" spans="1:10">
      <c r="F18" s="3" t="s">
        <v>103</v>
      </c>
      <c r="G18">
        <f>3160+1290+181+(-7-5+5)</f>
        <v>4624</v>
      </c>
      <c r="H18">
        <f>3160+1250+184+(-5-4+5)</f>
        <v>4590</v>
      </c>
      <c r="I18">
        <f>2850+1480+407+(-7-4+5)</f>
        <v>4731</v>
      </c>
      <c r="J18">
        <f>1205+1170+1800+780+279+(0-3-3-3+5)</f>
        <v>5230</v>
      </c>
    </row>
    <row r="19" spans="1:10">
      <c r="A19" s="5" t="s">
        <v>16</v>
      </c>
      <c r="F19" s="3" t="s">
        <v>104</v>
      </c>
      <c r="G19">
        <f>3160+1290+160+(-7-5+5)</f>
        <v>4603</v>
      </c>
      <c r="H19">
        <f>3160+1250+161+(-5-4+5)</f>
        <v>4567</v>
      </c>
      <c r="I19">
        <f>2850+1480+432+(-7-4+5)</f>
        <v>4756</v>
      </c>
      <c r="J19">
        <f>1205+1170+1670+730+309+(0-3-3-3+5)</f>
        <v>5080</v>
      </c>
    </row>
    <row r="20" spans="1:10">
      <c r="A20" s="3" t="s">
        <v>5</v>
      </c>
      <c r="B20" s="4" t="s">
        <v>6</v>
      </c>
      <c r="C20" s="4" t="s">
        <v>7</v>
      </c>
      <c r="F20" s="3" t="s">
        <v>105</v>
      </c>
      <c r="G20">
        <f>3160+1250+166+(-7-4+5)</f>
        <v>4570</v>
      </c>
      <c r="H20">
        <f>3160+1210+168+(-5-4+5)</f>
        <v>4534</v>
      </c>
      <c r="I20">
        <f>2970+1320+422+(-5-4+5)</f>
        <v>4708</v>
      </c>
      <c r="J20">
        <f>1205+1170+1670+730+226+(0-3-3-3+5)</f>
        <v>4997</v>
      </c>
    </row>
    <row r="21" spans="1:10">
      <c r="A21" s="10" t="s">
        <v>17</v>
      </c>
      <c r="B21" s="10">
        <v>2</v>
      </c>
      <c r="C21" s="10">
        <v>1400</v>
      </c>
      <c r="F21" s="3" t="s">
        <v>106</v>
      </c>
      <c r="G21">
        <f>3160+1250+174+(-7-4+5)</f>
        <v>4578</v>
      </c>
      <c r="H21">
        <f>3160+1210+176+(-5-4+5)</f>
        <v>4542</v>
      </c>
      <c r="I21">
        <f>2970+1320+372+(-5-4+5)</f>
        <v>4658</v>
      </c>
      <c r="J21">
        <f>1205+1170+1670+660+274+(0-3-3-3+5)</f>
        <v>4975</v>
      </c>
    </row>
    <row r="22" spans="1:10">
      <c r="A22" s="10" t="s">
        <v>18</v>
      </c>
      <c r="B22" s="10">
        <v>2</v>
      </c>
      <c r="C22" s="10">
        <v>1440</v>
      </c>
      <c r="F22" s="3" t="s">
        <v>107</v>
      </c>
      <c r="G22">
        <f>2980+720+580+218+(-5-4-3+5)</f>
        <v>4491</v>
      </c>
      <c r="H22">
        <f>2980+720+570+200+(-5-4-3+5)</f>
        <v>4463</v>
      </c>
      <c r="I22">
        <f>2970+1320+373+(-5-4+5)</f>
        <v>4659</v>
      </c>
      <c r="J22">
        <f>1205+1170+1670+660+330+(0-3-3-3+5)</f>
        <v>5031</v>
      </c>
    </row>
    <row r="23" spans="1:10">
      <c r="A23" s="10" t="s">
        <v>19</v>
      </c>
      <c r="B23" s="10">
        <v>2</v>
      </c>
      <c r="C23" s="10">
        <v>2980</v>
      </c>
      <c r="F23" s="3" t="s">
        <v>108</v>
      </c>
      <c r="G23">
        <f>2980+720+580+183+(-5-4-3+5)</f>
        <v>4456</v>
      </c>
      <c r="H23">
        <f>2980+720+570+165+(-5-4-3+5)</f>
        <v>4428</v>
      </c>
      <c r="I23">
        <f>2970+1290+377+(-5-4+5)</f>
        <v>4633</v>
      </c>
      <c r="J23">
        <f>1205+1170+1740+550+310+(0-3-3-3+5)</f>
        <v>4971</v>
      </c>
    </row>
    <row r="24" spans="1:10">
      <c r="A24" s="10" t="s">
        <v>20</v>
      </c>
      <c r="B24" s="10">
        <v>2</v>
      </c>
      <c r="C24" s="10">
        <v>3120</v>
      </c>
      <c r="F24" s="3" t="s">
        <v>109</v>
      </c>
      <c r="G24">
        <f>2980+720+490+228+(-5-4-3+5)</f>
        <v>4411</v>
      </c>
      <c r="H24">
        <f>2980+720+490+196+(-5-4-3+5)</f>
        <v>4379</v>
      </c>
      <c r="I24">
        <f>2970+1290+345+(-5-4+5)</f>
        <v>4601</v>
      </c>
      <c r="J24">
        <f>1205+1170+1740+550+267+(0-3-3-3+5)</f>
        <v>4928</v>
      </c>
    </row>
    <row r="25" spans="1:10">
      <c r="F25" s="3" t="s">
        <v>110</v>
      </c>
      <c r="G25">
        <f>2980+720+490+231+(-5-4-3+5)</f>
        <v>4414</v>
      </c>
      <c r="H25">
        <f>2980+720+490+200+(-5-4-3+5)</f>
        <v>4383</v>
      </c>
      <c r="I25">
        <f>2970+1290+365+(-5-4+5)</f>
        <v>4621</v>
      </c>
      <c r="J25">
        <f>1205+1170+1740+510+309+(0-3-3-3+5)</f>
        <v>4930</v>
      </c>
    </row>
    <row r="26" spans="1:10">
      <c r="A26" s="5" t="s">
        <v>21</v>
      </c>
      <c r="F26" s="3" t="s">
        <v>111</v>
      </c>
      <c r="G26">
        <f>2980+1220+168+(-5-4+5)</f>
        <v>4364</v>
      </c>
      <c r="H26">
        <f>2980+1200+161+(-5-3+5)</f>
        <v>4338</v>
      </c>
      <c r="I26">
        <f>2961+720+580+261+(-5-3-3+5)</f>
        <v>4516</v>
      </c>
      <c r="J26">
        <f>1205+1170+1740+510+327+(0-3-3-3+5)</f>
        <v>4948</v>
      </c>
    </row>
    <row r="27" spans="1:10">
      <c r="A27" s="3" t="s">
        <v>5</v>
      </c>
      <c r="B27" s="4" t="s">
        <v>6</v>
      </c>
      <c r="C27" s="4" t="s">
        <v>7</v>
      </c>
      <c r="F27" s="3" t="s">
        <v>112</v>
      </c>
      <c r="G27">
        <f>2980+1220+168+(-5-4+5)</f>
        <v>4364</v>
      </c>
      <c r="H27">
        <f>2980+1200+160+(-5-3+5)</f>
        <v>4337</v>
      </c>
      <c r="I27">
        <f>2961+720+580+221+(-5-3-3+5)</f>
        <v>4476</v>
      </c>
      <c r="J27">
        <f>1205+1170+1740+510+382+(0-3-3-3+5)</f>
        <v>5003</v>
      </c>
    </row>
    <row r="28" spans="1:10">
      <c r="A28" s="10" t="s">
        <v>22</v>
      </c>
      <c r="B28" s="10">
        <v>2</v>
      </c>
      <c r="C28" s="10">
        <v>3160</v>
      </c>
      <c r="F28" s="3" t="s">
        <v>113</v>
      </c>
      <c r="G28">
        <f>730+2840+620+(-3-3+5)</f>
        <v>4189</v>
      </c>
      <c r="H28">
        <f>730+2840+614+(-3-3+5)</f>
        <v>4183</v>
      </c>
      <c r="I28">
        <f>2961+720+490+261+(-5-3-3+5)</f>
        <v>4426</v>
      </c>
    </row>
    <row r="29" spans="1:10">
      <c r="F29" s="3" t="s">
        <v>114</v>
      </c>
      <c r="G29">
        <f>730+2840+579+(-3-3+5)</f>
        <v>4148</v>
      </c>
      <c r="H29">
        <f>730+2840+587+(-3-3+5)</f>
        <v>4156</v>
      </c>
      <c r="I29">
        <f>2961+720+490+258+(-5-3-3+5)</f>
        <v>4423</v>
      </c>
    </row>
    <row r="30" spans="1:10">
      <c r="A30" s="5" t="s">
        <v>23</v>
      </c>
      <c r="F30" s="3" t="s">
        <v>150</v>
      </c>
      <c r="I30">
        <f>2961+1220+199+(-5-3+5)</f>
        <v>4377</v>
      </c>
    </row>
    <row r="31" spans="1:10">
      <c r="A31" s="3" t="s">
        <v>5</v>
      </c>
      <c r="B31" s="4" t="s">
        <v>6</v>
      </c>
      <c r="C31" s="4" t="s">
        <v>7</v>
      </c>
      <c r="F31" s="3" t="s">
        <v>151</v>
      </c>
      <c r="I31">
        <f>2961+1220+192+(-5-3+5)</f>
        <v>4370</v>
      </c>
    </row>
    <row r="32" spans="1:10">
      <c r="A32" s="10" t="s">
        <v>24</v>
      </c>
      <c r="B32" s="10">
        <v>2</v>
      </c>
      <c r="C32" s="10">
        <v>3120</v>
      </c>
    </row>
    <row r="34" spans="1:3">
      <c r="A34" s="5" t="s">
        <v>25</v>
      </c>
    </row>
    <row r="35" spans="1:3">
      <c r="A35" s="3" t="s">
        <v>5</v>
      </c>
      <c r="B35" s="4" t="s">
        <v>6</v>
      </c>
      <c r="C35" s="4" t="s">
        <v>7</v>
      </c>
    </row>
    <row r="36" spans="1:3">
      <c r="A36" t="s">
        <v>31</v>
      </c>
      <c r="B36">
        <v>2</v>
      </c>
      <c r="C36">
        <v>160</v>
      </c>
    </row>
    <row r="37" spans="1:3">
      <c r="A37" t="s">
        <v>194</v>
      </c>
      <c r="B37">
        <v>4</v>
      </c>
      <c r="C37">
        <v>161</v>
      </c>
    </row>
    <row r="38" spans="1:3">
      <c r="A38" t="s">
        <v>29</v>
      </c>
      <c r="B38">
        <v>2</v>
      </c>
      <c r="C38">
        <v>165</v>
      </c>
    </row>
    <row r="39" spans="1:3">
      <c r="A39" t="s">
        <v>193</v>
      </c>
      <c r="B39">
        <v>6</v>
      </c>
      <c r="C39">
        <v>168</v>
      </c>
    </row>
    <row r="40" spans="1:3">
      <c r="A40" t="s">
        <v>166</v>
      </c>
      <c r="B40">
        <v>2</v>
      </c>
      <c r="C40">
        <v>170</v>
      </c>
    </row>
    <row r="41" spans="1:3">
      <c r="A41" t="s">
        <v>165</v>
      </c>
      <c r="B41">
        <v>2</v>
      </c>
      <c r="C41">
        <v>173</v>
      </c>
    </row>
    <row r="42" spans="1:3">
      <c r="A42" t="s">
        <v>30</v>
      </c>
      <c r="B42">
        <v>2</v>
      </c>
      <c r="C42">
        <v>176</v>
      </c>
    </row>
    <row r="43" spans="1:3">
      <c r="A43" t="s">
        <v>61</v>
      </c>
      <c r="B43">
        <v>2</v>
      </c>
      <c r="C43">
        <v>183</v>
      </c>
    </row>
    <row r="44" spans="1:3">
      <c r="A44" t="s">
        <v>35</v>
      </c>
      <c r="B44">
        <v>2</v>
      </c>
      <c r="C44">
        <v>196</v>
      </c>
    </row>
    <row r="45" spans="1:3">
      <c r="A45" t="s">
        <v>192</v>
      </c>
      <c r="B45">
        <v>4</v>
      </c>
      <c r="C45">
        <v>200</v>
      </c>
    </row>
    <row r="46" spans="1:3">
      <c r="A46" t="s">
        <v>36</v>
      </c>
      <c r="B46">
        <v>2</v>
      </c>
      <c r="C46">
        <v>219</v>
      </c>
    </row>
    <row r="47" spans="1:3">
      <c r="A47" t="s">
        <v>37</v>
      </c>
      <c r="B47">
        <v>2</v>
      </c>
      <c r="C47">
        <v>226</v>
      </c>
    </row>
    <row r="48" spans="1:3">
      <c r="A48" t="s">
        <v>63</v>
      </c>
      <c r="B48">
        <v>2</v>
      </c>
      <c r="C48">
        <v>228</v>
      </c>
    </row>
    <row r="49" spans="1:3">
      <c r="A49" t="s">
        <v>62</v>
      </c>
      <c r="B49">
        <v>2</v>
      </c>
      <c r="C49">
        <v>231</v>
      </c>
    </row>
    <row r="50" spans="1:3">
      <c r="A50" t="s">
        <v>40</v>
      </c>
      <c r="B50">
        <v>2</v>
      </c>
      <c r="C50">
        <v>274</v>
      </c>
    </row>
    <row r="51" spans="1:3">
      <c r="A51" t="s">
        <v>38</v>
      </c>
      <c r="B51">
        <v>2</v>
      </c>
      <c r="C51">
        <v>279</v>
      </c>
    </row>
    <row r="52" spans="1:3">
      <c r="A52" t="s">
        <v>39</v>
      </c>
      <c r="B52">
        <v>2</v>
      </c>
      <c r="C52">
        <v>292</v>
      </c>
    </row>
    <row r="53" spans="1:3">
      <c r="A53" t="s">
        <v>43</v>
      </c>
      <c r="B53">
        <v>2</v>
      </c>
      <c r="C53">
        <v>267</v>
      </c>
    </row>
    <row r="54" spans="1:3">
      <c r="A54" t="s">
        <v>42</v>
      </c>
      <c r="B54">
        <v>2</v>
      </c>
      <c r="C54">
        <v>309</v>
      </c>
    </row>
    <row r="55" spans="1:3">
      <c r="A55" t="s">
        <v>41</v>
      </c>
      <c r="B55">
        <v>2</v>
      </c>
      <c r="C55">
        <v>313</v>
      </c>
    </row>
    <row r="56" spans="1:3">
      <c r="A56" t="s">
        <v>44</v>
      </c>
      <c r="B56">
        <v>2</v>
      </c>
      <c r="C56">
        <v>330</v>
      </c>
    </row>
    <row r="57" spans="1:3">
      <c r="A57" t="s">
        <v>45</v>
      </c>
      <c r="B57">
        <v>2</v>
      </c>
      <c r="C57">
        <v>310</v>
      </c>
    </row>
    <row r="58" spans="1:3">
      <c r="A58" t="s">
        <v>46</v>
      </c>
      <c r="B58">
        <v>2</v>
      </c>
      <c r="C58">
        <v>309</v>
      </c>
    </row>
    <row r="59" spans="1:3">
      <c r="A59" t="s">
        <v>47</v>
      </c>
      <c r="B59">
        <v>2</v>
      </c>
      <c r="C59">
        <v>327</v>
      </c>
    </row>
    <row r="60" spans="1:3">
      <c r="A60" t="s">
        <v>49</v>
      </c>
      <c r="B60">
        <v>2</v>
      </c>
      <c r="C60">
        <v>382</v>
      </c>
    </row>
    <row r="61" spans="1:3">
      <c r="A61" t="s">
        <v>48</v>
      </c>
      <c r="B61">
        <v>2</v>
      </c>
      <c r="C61">
        <v>490</v>
      </c>
    </row>
    <row r="62" spans="1:3">
      <c r="A62" t="s">
        <v>50</v>
      </c>
      <c r="B62">
        <v>2</v>
      </c>
      <c r="C62">
        <v>510</v>
      </c>
    </row>
    <row r="63" spans="1:3">
      <c r="A63" t="s">
        <v>51</v>
      </c>
      <c r="B63">
        <v>2</v>
      </c>
      <c r="C63">
        <v>550</v>
      </c>
    </row>
    <row r="64" spans="1:3">
      <c r="A64" t="s">
        <v>52</v>
      </c>
      <c r="B64">
        <v>2</v>
      </c>
      <c r="C64">
        <v>555</v>
      </c>
    </row>
    <row r="65" spans="1:3">
      <c r="A65" t="s">
        <v>162</v>
      </c>
      <c r="B65">
        <v>2</v>
      </c>
      <c r="C65">
        <v>579</v>
      </c>
    </row>
    <row r="66" spans="1:3">
      <c r="A66" t="s">
        <v>161</v>
      </c>
      <c r="B66">
        <v>2</v>
      </c>
      <c r="C66">
        <v>587</v>
      </c>
    </row>
    <row r="67" spans="1:3">
      <c r="A67" t="s">
        <v>160</v>
      </c>
      <c r="B67">
        <v>2</v>
      </c>
      <c r="C67">
        <v>614</v>
      </c>
    </row>
    <row r="68" spans="1:3">
      <c r="A68" t="s">
        <v>159</v>
      </c>
      <c r="B68">
        <v>2</v>
      </c>
      <c r="C68">
        <v>620</v>
      </c>
    </row>
    <row r="69" spans="1:3">
      <c r="A69" t="s">
        <v>53</v>
      </c>
      <c r="B69">
        <v>2</v>
      </c>
      <c r="C69">
        <v>660</v>
      </c>
    </row>
    <row r="70" spans="1:3">
      <c r="A70" t="s">
        <v>54</v>
      </c>
      <c r="B70">
        <v>2</v>
      </c>
      <c r="C70">
        <v>730</v>
      </c>
    </row>
    <row r="71" spans="1:3">
      <c r="A71" t="s">
        <v>55</v>
      </c>
      <c r="B71">
        <v>2</v>
      </c>
      <c r="C71">
        <v>780</v>
      </c>
    </row>
    <row r="72" spans="1:3">
      <c r="A72" t="s">
        <v>56</v>
      </c>
      <c r="B72">
        <v>2</v>
      </c>
      <c r="C72">
        <v>800</v>
      </c>
    </row>
    <row r="73" spans="1:3">
      <c r="A73" t="s">
        <v>57</v>
      </c>
      <c r="B73">
        <v>2</v>
      </c>
      <c r="C73">
        <v>2840</v>
      </c>
    </row>
    <row r="75" spans="1:3">
      <c r="A75" s="5" t="s">
        <v>58</v>
      </c>
    </row>
    <row r="76" spans="1:3">
      <c r="A76" s="3" t="s">
        <v>5</v>
      </c>
      <c r="B76" s="4" t="s">
        <v>6</v>
      </c>
      <c r="C76" s="4" t="s">
        <v>7</v>
      </c>
    </row>
    <row r="77" spans="1:3">
      <c r="A77" s="10" t="s">
        <v>64</v>
      </c>
      <c r="B77" s="10">
        <v>2</v>
      </c>
      <c r="C77" s="10">
        <v>1200</v>
      </c>
    </row>
    <row r="78" spans="1:3">
      <c r="A78" s="10" t="s">
        <v>65</v>
      </c>
      <c r="B78" s="10">
        <v>2</v>
      </c>
      <c r="C78" s="10">
        <v>1740</v>
      </c>
    </row>
    <row r="80" spans="1:3">
      <c r="A80" s="5" t="s">
        <v>66</v>
      </c>
    </row>
    <row r="81" spans="1:3">
      <c r="A81" s="3" t="s">
        <v>5</v>
      </c>
      <c r="B81" s="4" t="s">
        <v>6</v>
      </c>
      <c r="C81" s="4" t="s">
        <v>7</v>
      </c>
    </row>
    <row r="82" spans="1:3">
      <c r="A82" t="s">
        <v>73</v>
      </c>
      <c r="B82">
        <v>2</v>
      </c>
      <c r="C82">
        <v>160</v>
      </c>
    </row>
    <row r="83" spans="1:3">
      <c r="A83" t="s">
        <v>72</v>
      </c>
      <c r="B83">
        <v>2</v>
      </c>
      <c r="C83">
        <v>166</v>
      </c>
    </row>
    <row r="84" spans="1:3">
      <c r="A84" t="s">
        <v>67</v>
      </c>
      <c r="B84">
        <v>2</v>
      </c>
      <c r="C84">
        <v>178</v>
      </c>
    </row>
    <row r="85" spans="1:3">
      <c r="A85" t="s">
        <v>68</v>
      </c>
      <c r="B85">
        <v>2</v>
      </c>
      <c r="C85">
        <v>184</v>
      </c>
    </row>
    <row r="86" spans="1:3">
      <c r="A86" t="s">
        <v>69</v>
      </c>
      <c r="B86">
        <v>2</v>
      </c>
      <c r="C86">
        <v>200</v>
      </c>
    </row>
    <row r="87" spans="1:3">
      <c r="A87" t="s">
        <v>74</v>
      </c>
      <c r="B87">
        <v>2</v>
      </c>
      <c r="C87">
        <v>218</v>
      </c>
    </row>
    <row r="88" spans="1:3">
      <c r="A88" t="s">
        <v>75</v>
      </c>
      <c r="B88">
        <v>2</v>
      </c>
      <c r="C88">
        <v>490</v>
      </c>
    </row>
    <row r="89" spans="1:3">
      <c r="A89" t="s">
        <v>70</v>
      </c>
      <c r="B89">
        <v>2</v>
      </c>
      <c r="C89">
        <v>570</v>
      </c>
    </row>
    <row r="91" spans="1:3">
      <c r="A91" s="5" t="s">
        <v>71</v>
      </c>
    </row>
    <row r="92" spans="1:3">
      <c r="A92" s="3" t="s">
        <v>5</v>
      </c>
      <c r="B92" s="4" t="s">
        <v>6</v>
      </c>
      <c r="C92" s="4" t="s">
        <v>7</v>
      </c>
    </row>
    <row r="93" spans="1:3">
      <c r="A93" s="10" t="s">
        <v>76</v>
      </c>
      <c r="B93" s="10">
        <v>2</v>
      </c>
      <c r="C93" s="10">
        <v>1220</v>
      </c>
    </row>
    <row r="94" spans="1:3">
      <c r="A94" s="10" t="s">
        <v>77</v>
      </c>
      <c r="B94" s="10">
        <v>2</v>
      </c>
      <c r="C94" s="10">
        <v>1670</v>
      </c>
    </row>
    <row r="95" spans="1:3">
      <c r="A95" s="10" t="s">
        <v>78</v>
      </c>
      <c r="B95" s="10">
        <v>2</v>
      </c>
      <c r="C95" s="10">
        <v>1800</v>
      </c>
    </row>
    <row r="97" spans="1:3">
      <c r="A97" s="5" t="s">
        <v>123</v>
      </c>
    </row>
    <row r="98" spans="1:3">
      <c r="A98" s="3" t="s">
        <v>5</v>
      </c>
      <c r="B98" s="4" t="s">
        <v>6</v>
      </c>
      <c r="C98" s="4" t="s">
        <v>7</v>
      </c>
    </row>
    <row r="99" spans="1:3">
      <c r="A99" t="s">
        <v>84</v>
      </c>
      <c r="B99">
        <v>2</v>
      </c>
      <c r="C99">
        <v>171</v>
      </c>
    </row>
    <row r="100" spans="1:3">
      <c r="A100" t="s">
        <v>81</v>
      </c>
      <c r="B100">
        <v>2</v>
      </c>
      <c r="C100">
        <v>173</v>
      </c>
    </row>
    <row r="101" spans="1:3">
      <c r="A101" t="s">
        <v>80</v>
      </c>
      <c r="B101">
        <v>2</v>
      </c>
      <c r="C101">
        <v>174</v>
      </c>
    </row>
    <row r="102" spans="1:3">
      <c r="A102" t="s">
        <v>83</v>
      </c>
      <c r="B102">
        <v>2</v>
      </c>
      <c r="C102">
        <v>180</v>
      </c>
    </row>
    <row r="103" spans="1:3">
      <c r="A103" t="s">
        <v>82</v>
      </c>
      <c r="B103">
        <v>2</v>
      </c>
      <c r="C103">
        <v>181</v>
      </c>
    </row>
    <row r="104" spans="1:3">
      <c r="A104" t="s">
        <v>85</v>
      </c>
      <c r="B104">
        <v>2</v>
      </c>
      <c r="C104">
        <v>197</v>
      </c>
    </row>
    <row r="105" spans="1:3">
      <c r="A105" t="s">
        <v>86</v>
      </c>
      <c r="B105">
        <v>2</v>
      </c>
      <c r="C105">
        <v>580</v>
      </c>
    </row>
    <row r="107" spans="1:3">
      <c r="A107" s="5" t="s">
        <v>79</v>
      </c>
    </row>
    <row r="108" spans="1:3">
      <c r="A108" s="3" t="s">
        <v>5</v>
      </c>
      <c r="B108" s="4" t="s">
        <v>6</v>
      </c>
      <c r="C108" s="4" t="s">
        <v>7</v>
      </c>
    </row>
    <row r="109" spans="1:3">
      <c r="A109" s="10" t="s">
        <v>87</v>
      </c>
      <c r="B109" s="10">
        <v>2</v>
      </c>
      <c r="C109" s="10">
        <v>720</v>
      </c>
    </row>
    <row r="110" spans="1:3">
      <c r="A110" s="10" t="s">
        <v>88</v>
      </c>
      <c r="B110" s="10">
        <v>2</v>
      </c>
      <c r="C110" s="10">
        <v>1210</v>
      </c>
    </row>
    <row r="111" spans="1:3">
      <c r="A111" s="10" t="s">
        <v>89</v>
      </c>
      <c r="B111" s="10">
        <v>2</v>
      </c>
      <c r="C111" s="10">
        <v>1250</v>
      </c>
    </row>
    <row r="112" spans="1:3">
      <c r="A112" s="10" t="s">
        <v>90</v>
      </c>
      <c r="B112" s="10">
        <v>2</v>
      </c>
      <c r="C112" s="10">
        <v>2980</v>
      </c>
    </row>
    <row r="114" spans="1:3">
      <c r="A114" s="5" t="s">
        <v>155</v>
      </c>
    </row>
    <row r="115" spans="1:3">
      <c r="A115" s="3" t="s">
        <v>5</v>
      </c>
      <c r="B115" s="4" t="s">
        <v>6</v>
      </c>
      <c r="C115" s="4" t="s">
        <v>7</v>
      </c>
    </row>
    <row r="116" spans="1:3">
      <c r="A116" t="s">
        <v>91</v>
      </c>
      <c r="B116">
        <v>2</v>
      </c>
      <c r="C116">
        <v>730</v>
      </c>
    </row>
    <row r="117" spans="1:3">
      <c r="A117" t="s">
        <v>92</v>
      </c>
      <c r="B117">
        <v>2</v>
      </c>
      <c r="C117">
        <v>1170</v>
      </c>
    </row>
    <row r="119" spans="1:3">
      <c r="A119" s="8" t="s">
        <v>149</v>
      </c>
    </row>
    <row r="120" spans="1:3">
      <c r="A120" s="7" t="s">
        <v>5</v>
      </c>
      <c r="B120" s="6" t="s">
        <v>6</v>
      </c>
      <c r="C120" s="6" t="s">
        <v>7</v>
      </c>
    </row>
    <row r="121" spans="1:3">
      <c r="A121" t="s">
        <v>148</v>
      </c>
      <c r="B121">
        <v>2</v>
      </c>
      <c r="C121">
        <v>2970</v>
      </c>
    </row>
    <row r="123" spans="1:3">
      <c r="A123" s="8" t="s">
        <v>147</v>
      </c>
    </row>
    <row r="124" spans="1:3">
      <c r="A124" s="7" t="s">
        <v>5</v>
      </c>
      <c r="B124" s="6" t="s">
        <v>6</v>
      </c>
      <c r="C124" s="6" t="s">
        <v>7</v>
      </c>
    </row>
    <row r="125" spans="1:3">
      <c r="A125" t="s">
        <v>146</v>
      </c>
      <c r="B125">
        <v>2</v>
      </c>
      <c r="C125">
        <v>2850</v>
      </c>
    </row>
    <row r="127" spans="1:3">
      <c r="A127" s="8" t="s">
        <v>25</v>
      </c>
    </row>
    <row r="128" spans="1:3">
      <c r="A128" s="7" t="s">
        <v>5</v>
      </c>
      <c r="B128" s="6" t="s">
        <v>6</v>
      </c>
      <c r="C128" s="6" t="s">
        <v>7</v>
      </c>
    </row>
    <row r="129" spans="1:3">
      <c r="A129" t="s">
        <v>145</v>
      </c>
      <c r="B129">
        <v>2</v>
      </c>
      <c r="C129">
        <v>192</v>
      </c>
    </row>
    <row r="130" spans="1:3">
      <c r="A130" t="s">
        <v>144</v>
      </c>
      <c r="B130">
        <v>2</v>
      </c>
      <c r="C130">
        <v>199</v>
      </c>
    </row>
    <row r="131" spans="1:3">
      <c r="A131" t="s">
        <v>143</v>
      </c>
      <c r="B131">
        <v>2</v>
      </c>
      <c r="C131">
        <v>221</v>
      </c>
    </row>
    <row r="132" spans="1:3">
      <c r="A132" t="s">
        <v>141</v>
      </c>
      <c r="B132">
        <v>2</v>
      </c>
      <c r="C132">
        <v>258</v>
      </c>
    </row>
    <row r="133" spans="1:3">
      <c r="A133" t="s">
        <v>191</v>
      </c>
      <c r="B133">
        <v>4</v>
      </c>
      <c r="C133">
        <v>261</v>
      </c>
    </row>
    <row r="134" spans="1:3">
      <c r="A134" t="s">
        <v>139</v>
      </c>
      <c r="B134">
        <v>2</v>
      </c>
      <c r="C134">
        <v>345</v>
      </c>
    </row>
    <row r="135" spans="1:3">
      <c r="A135" t="s">
        <v>137</v>
      </c>
      <c r="B135">
        <v>2</v>
      </c>
      <c r="C135">
        <v>365</v>
      </c>
    </row>
    <row r="136" spans="1:3">
      <c r="A136" t="s">
        <v>138</v>
      </c>
      <c r="B136">
        <v>2</v>
      </c>
      <c r="C136">
        <v>372</v>
      </c>
    </row>
    <row r="137" spans="1:3">
      <c r="A137" t="s">
        <v>136</v>
      </c>
      <c r="B137">
        <v>2</v>
      </c>
      <c r="C137">
        <v>373</v>
      </c>
    </row>
    <row r="138" spans="1:3">
      <c r="A138" s="12" t="s">
        <v>198</v>
      </c>
      <c r="B138">
        <v>2</v>
      </c>
      <c r="C138">
        <v>377</v>
      </c>
    </row>
    <row r="139" spans="1:3">
      <c r="A139" t="s">
        <v>133</v>
      </c>
      <c r="B139">
        <v>2</v>
      </c>
      <c r="C139">
        <v>407</v>
      </c>
    </row>
    <row r="140" spans="1:3">
      <c r="A140" t="s">
        <v>134</v>
      </c>
      <c r="B140">
        <v>2</v>
      </c>
      <c r="C140">
        <v>408</v>
      </c>
    </row>
    <row r="141" spans="1:3">
      <c r="A141" t="s">
        <v>171</v>
      </c>
      <c r="B141">
        <v>2</v>
      </c>
      <c r="C141">
        <v>413</v>
      </c>
    </row>
    <row r="142" spans="1:3">
      <c r="A142" t="s">
        <v>135</v>
      </c>
      <c r="B142">
        <v>2</v>
      </c>
      <c r="C142">
        <v>422</v>
      </c>
    </row>
    <row r="143" spans="1:3">
      <c r="A143" t="s">
        <v>131</v>
      </c>
      <c r="B143">
        <v>2</v>
      </c>
      <c r="C143">
        <v>432</v>
      </c>
    </row>
    <row r="144" spans="1:3">
      <c r="A144" t="s">
        <v>130</v>
      </c>
      <c r="B144">
        <v>2</v>
      </c>
      <c r="C144">
        <v>438</v>
      </c>
    </row>
    <row r="145" spans="1:3">
      <c r="A145" t="s">
        <v>129</v>
      </c>
      <c r="B145">
        <v>2</v>
      </c>
      <c r="C145">
        <v>474</v>
      </c>
    </row>
    <row r="146" spans="1:3">
      <c r="A146" t="s">
        <v>152</v>
      </c>
      <c r="B146">
        <v>2</v>
      </c>
      <c r="C146">
        <v>490</v>
      </c>
    </row>
    <row r="147" spans="1:3">
      <c r="A147" t="s">
        <v>128</v>
      </c>
      <c r="B147">
        <v>2</v>
      </c>
      <c r="C147">
        <v>580</v>
      </c>
    </row>
    <row r="148" spans="1:3">
      <c r="A148" t="s">
        <v>127</v>
      </c>
      <c r="B148">
        <v>2</v>
      </c>
      <c r="C148">
        <v>1220</v>
      </c>
    </row>
    <row r="150" spans="1:3">
      <c r="A150" s="8" t="s">
        <v>66</v>
      </c>
    </row>
    <row r="151" spans="1:3">
      <c r="A151" s="7" t="s">
        <v>5</v>
      </c>
      <c r="B151" s="6" t="s">
        <v>6</v>
      </c>
      <c r="C151" s="6" t="s">
        <v>7</v>
      </c>
    </row>
    <row r="152" spans="1:3">
      <c r="A152" t="s">
        <v>126</v>
      </c>
      <c r="B152">
        <v>2</v>
      </c>
      <c r="C152">
        <v>720</v>
      </c>
    </row>
    <row r="153" spans="1:3">
      <c r="A153" t="s">
        <v>125</v>
      </c>
      <c r="B153">
        <v>2</v>
      </c>
      <c r="C153">
        <v>1290</v>
      </c>
    </row>
    <row r="154" spans="1:3">
      <c r="A154" t="s">
        <v>124</v>
      </c>
      <c r="B154">
        <v>2</v>
      </c>
      <c r="C154">
        <v>1320</v>
      </c>
    </row>
    <row r="156" spans="1:3">
      <c r="A156" s="8" t="s">
        <v>123</v>
      </c>
    </row>
    <row r="157" spans="1:3">
      <c r="A157" s="7" t="s">
        <v>5</v>
      </c>
      <c r="B157" s="6" t="s">
        <v>6</v>
      </c>
      <c r="C157" s="6" t="s">
        <v>7</v>
      </c>
    </row>
    <row r="158" spans="1:3">
      <c r="A158" t="s">
        <v>122</v>
      </c>
      <c r="B158">
        <v>2</v>
      </c>
      <c r="C158">
        <v>1480</v>
      </c>
    </row>
    <row r="159" spans="1:3">
      <c r="A159" t="s">
        <v>121</v>
      </c>
      <c r="B159">
        <v>2</v>
      </c>
      <c r="C159">
        <v>1520</v>
      </c>
    </row>
    <row r="160" spans="1:3">
      <c r="A160" t="s">
        <v>120</v>
      </c>
      <c r="B160">
        <v>2</v>
      </c>
      <c r="C160">
        <v>2961</v>
      </c>
    </row>
    <row r="162" spans="1:3">
      <c r="A162" s="8" t="s">
        <v>119</v>
      </c>
    </row>
    <row r="164" spans="1:3">
      <c r="A164" s="8" t="s">
        <v>4</v>
      </c>
    </row>
    <row r="165" spans="1:3">
      <c r="A165" s="7" t="s">
        <v>5</v>
      </c>
      <c r="B165" s="6" t="s">
        <v>6</v>
      </c>
      <c r="C165" s="6" t="s">
        <v>7</v>
      </c>
    </row>
    <row r="166" spans="1:3">
      <c r="A166" t="s">
        <v>118</v>
      </c>
      <c r="B166">
        <v>2</v>
      </c>
      <c r="C166">
        <v>1310</v>
      </c>
    </row>
    <row r="167" spans="1:3">
      <c r="A167" s="12" t="s">
        <v>190</v>
      </c>
    </row>
    <row r="169" spans="1:3">
      <c r="A169" s="8" t="s">
        <v>154</v>
      </c>
    </row>
    <row r="170" spans="1:3">
      <c r="A170" s="7" t="s">
        <v>5</v>
      </c>
      <c r="B170" s="6" t="s">
        <v>6</v>
      </c>
      <c r="C170" s="6" t="s">
        <v>7</v>
      </c>
    </row>
    <row r="171" spans="1:3">
      <c r="A171" t="s">
        <v>117</v>
      </c>
      <c r="B171">
        <v>2</v>
      </c>
      <c r="C171">
        <v>2800</v>
      </c>
    </row>
    <row r="173" spans="1:3">
      <c r="A173" s="8" t="s">
        <v>153</v>
      </c>
    </row>
    <row r="174" spans="1:3">
      <c r="A174" s="7" t="s">
        <v>5</v>
      </c>
      <c r="B174" s="6" t="s">
        <v>6</v>
      </c>
      <c r="C174" s="6" t="s">
        <v>7</v>
      </c>
    </row>
    <row r="175" spans="1:3">
      <c r="A175" t="s">
        <v>116</v>
      </c>
      <c r="B175">
        <v>2</v>
      </c>
      <c r="C175">
        <v>457</v>
      </c>
    </row>
    <row r="176" spans="1:3">
      <c r="A176" t="s">
        <v>115</v>
      </c>
      <c r="B176">
        <v>2</v>
      </c>
      <c r="C176">
        <v>569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A465D-D649-40A7-BD8B-90DFD1899F12}">
  <dimension ref="A1:I176"/>
  <sheetViews>
    <sheetView topLeftCell="A121" workbookViewId="0">
      <selection activeCell="A139" sqref="A139"/>
    </sheetView>
  </sheetViews>
  <sheetFormatPr defaultRowHeight="15"/>
  <cols>
    <col min="1" max="1" width="56" customWidth="1"/>
  </cols>
  <sheetData>
    <row r="1" spans="1:9" ht="20.25">
      <c r="A1" s="13" t="s">
        <v>0</v>
      </c>
    </row>
    <row r="2" spans="1:9">
      <c r="A2" s="14" t="s">
        <v>199</v>
      </c>
    </row>
    <row r="3" spans="1:9" ht="20.25">
      <c r="A3" s="14"/>
      <c r="B3" s="14"/>
      <c r="E3" s="13" t="s">
        <v>93</v>
      </c>
    </row>
    <row r="4" spans="1:9">
      <c r="E4" s="14"/>
      <c r="F4" s="14"/>
    </row>
    <row r="5" spans="1:9">
      <c r="A5" s="15" t="s">
        <v>4</v>
      </c>
      <c r="E5" s="14"/>
      <c r="F5" s="14"/>
    </row>
    <row r="6" spans="1:9">
      <c r="A6" s="16" t="s">
        <v>5</v>
      </c>
      <c r="B6" s="17" t="s">
        <v>6</v>
      </c>
      <c r="C6" s="17" t="s">
        <v>7</v>
      </c>
      <c r="F6" s="17" t="s">
        <v>95</v>
      </c>
      <c r="G6" s="17" t="s">
        <v>96</v>
      </c>
      <c r="H6" s="17" t="s">
        <v>97</v>
      </c>
      <c r="I6" s="17" t="s">
        <v>98</v>
      </c>
    </row>
    <row r="7" spans="1:9">
      <c r="A7" t="s">
        <v>8</v>
      </c>
      <c r="B7">
        <v>2</v>
      </c>
      <c r="C7">
        <v>1450</v>
      </c>
    </row>
    <row r="8" spans="1:9">
      <c r="A8" s="18" t="s">
        <v>200</v>
      </c>
      <c r="E8" s="16" t="s">
        <v>99</v>
      </c>
      <c r="F8">
        <f>3230+1490+225+(-7-5+5)</f>
        <v>4938</v>
      </c>
      <c r="G8">
        <f>3230+1437+230+(-7-5+5)</f>
        <v>4890</v>
      </c>
      <c r="H8">
        <f>2950+1571+513+(-7-4+5)</f>
        <v>5028</v>
      </c>
      <c r="I8">
        <f>1200+1200+1860+820+600+(0-3-3-3+5)</f>
        <v>5676</v>
      </c>
    </row>
    <row r="9" spans="1:9">
      <c r="E9" s="16" t="s">
        <v>100</v>
      </c>
      <c r="F9">
        <f>3230+1490+198+(-7-5+5)</f>
        <v>4911</v>
      </c>
      <c r="G9">
        <f>3230+1437+201+(-7-5+5)</f>
        <v>4861</v>
      </c>
      <c r="H9">
        <f>2950+1571+452+(-7-4+5)</f>
        <v>4967</v>
      </c>
      <c r="I9">
        <f>1200+1200+1860+820+357+(0-3-3-3+5)</f>
        <v>5433</v>
      </c>
    </row>
    <row r="10" spans="1:9">
      <c r="A10" s="15" t="s">
        <v>9</v>
      </c>
      <c r="E10" s="16" t="s">
        <v>101</v>
      </c>
      <c r="F10">
        <f>3230+1450+200+(-7-5+5)</f>
        <v>4873</v>
      </c>
      <c r="G10">
        <f>3230+1403+202+(-7-5+5)</f>
        <v>4828</v>
      </c>
      <c r="H10">
        <f>2950+1571+446+(-7-4+5)</f>
        <v>4961</v>
      </c>
      <c r="I10">
        <f>1200+1200+1860+820+328+(0-3-3-3+5)</f>
        <v>5404</v>
      </c>
    </row>
    <row r="11" spans="1:9">
      <c r="A11" s="16" t="s">
        <v>5</v>
      </c>
      <c r="B11" s="17" t="s">
        <v>6</v>
      </c>
      <c r="C11" s="17" t="s">
        <v>7</v>
      </c>
      <c r="E11" s="16" t="s">
        <v>102</v>
      </c>
      <c r="F11">
        <f>3230+1450+208+(-7-5+5)</f>
        <v>4881</v>
      </c>
      <c r="G11">
        <f>3230+1403+210+(-7-5+5)</f>
        <v>4836</v>
      </c>
      <c r="H11">
        <f>2950+1530+477+(-7-4+5)</f>
        <v>4951</v>
      </c>
      <c r="I11">
        <f>1200+1200+1860+800+257+(0-3-3-3+5)</f>
        <v>5313</v>
      </c>
    </row>
    <row r="12" spans="1:9">
      <c r="A12" s="10" t="s">
        <v>10</v>
      </c>
      <c r="B12" s="10">
        <v>2</v>
      </c>
      <c r="C12" s="10">
        <v>740</v>
      </c>
      <c r="E12" s="16" t="s">
        <v>103</v>
      </c>
      <c r="F12">
        <f>3270+1330+218+(-7-5+5)</f>
        <v>4811</v>
      </c>
      <c r="G12">
        <f>3270+1289+219+(-5-4+5)</f>
        <v>4774</v>
      </c>
      <c r="H12">
        <f>2950+1530+446+(-7-4+5)</f>
        <v>4920</v>
      </c>
      <c r="I12">
        <f>1200+1200+1860+800+316+(0-3-3-3+5)</f>
        <v>5372</v>
      </c>
    </row>
    <row r="13" spans="1:9">
      <c r="A13" s="10" t="s">
        <v>11</v>
      </c>
      <c r="B13" s="10">
        <v>2</v>
      </c>
      <c r="C13" s="10">
        <v>1290</v>
      </c>
      <c r="E13" s="16" t="s">
        <v>104</v>
      </c>
      <c r="F13">
        <f>3270+1330+195+(-7-5+5)</f>
        <v>4788</v>
      </c>
      <c r="G13">
        <f>3270+1289+195+(-5-4+5)</f>
        <v>4750</v>
      </c>
      <c r="H13">
        <f>2950+1530+471+(-7-4+5)</f>
        <v>4945</v>
      </c>
      <c r="I13">
        <f>1200+1200+1730+750+346+(0-3-3-3+5)</f>
        <v>5222</v>
      </c>
    </row>
    <row r="14" spans="1:9">
      <c r="A14" s="10" t="s">
        <v>12</v>
      </c>
      <c r="B14" s="10">
        <v>2</v>
      </c>
      <c r="C14" s="10">
        <v>1330</v>
      </c>
      <c r="E14" s="16" t="s">
        <v>105</v>
      </c>
      <c r="F14">
        <f>3270+1290+200+(-7-4+5)</f>
        <v>4754</v>
      </c>
      <c r="G14">
        <f>3270+1252+198+(-5-4+5)</f>
        <v>4716</v>
      </c>
      <c r="H14">
        <f>3070+1366+464+(-5-4+5)</f>
        <v>4896</v>
      </c>
      <c r="I14">
        <f>1200+1200+1730+750+261+(0-3-3-3+5)</f>
        <v>5137</v>
      </c>
    </row>
    <row r="15" spans="1:9">
      <c r="A15" s="10" t="s">
        <v>13</v>
      </c>
      <c r="B15" s="10">
        <v>2</v>
      </c>
      <c r="C15" s="10">
        <v>1403</v>
      </c>
      <c r="E15" s="16" t="s">
        <v>106</v>
      </c>
      <c r="F15">
        <f>3270+1290+208+(-7-4+5)</f>
        <v>4762</v>
      </c>
      <c r="G15">
        <f>3270+1252+206+(-5-4+5)</f>
        <v>4724</v>
      </c>
      <c r="H15">
        <f>3070+1366+414+(-5-4+5)</f>
        <v>4846</v>
      </c>
      <c r="I15">
        <f>1200+1200+1730+680+310+(0-3-3-3+5)</f>
        <v>5116</v>
      </c>
    </row>
    <row r="16" spans="1:9">
      <c r="A16" s="10" t="s">
        <v>14</v>
      </c>
      <c r="B16" s="10">
        <v>2</v>
      </c>
      <c r="C16" s="10">
        <v>1437</v>
      </c>
      <c r="E16" s="16" t="s">
        <v>107</v>
      </c>
      <c r="F16">
        <f>3060+740+600+279+(-5-4-3+5)</f>
        <v>4672</v>
      </c>
      <c r="G16">
        <f>3060+740+590+260+(-5-4-3+5)</f>
        <v>4643</v>
      </c>
      <c r="H16">
        <f>3070+1366+413+(-5-4+5)</f>
        <v>4845</v>
      </c>
      <c r="I16">
        <f>1200+1200+1730+680+365+(0-3-3-3+5)</f>
        <v>5171</v>
      </c>
    </row>
    <row r="17" spans="1:9">
      <c r="A17" s="10" t="s">
        <v>15</v>
      </c>
      <c r="B17" s="10">
        <v>2</v>
      </c>
      <c r="C17" s="10">
        <v>3270</v>
      </c>
      <c r="E17" s="16" t="s">
        <v>108</v>
      </c>
      <c r="F17">
        <f>3060+740+600+242+(-5-4-3+5)</f>
        <v>4635</v>
      </c>
      <c r="G17">
        <f>3060+740+590+223+(-5-4-3+5)</f>
        <v>4606</v>
      </c>
      <c r="H17">
        <f>3070+1335+418+(-5-4+5)</f>
        <v>4819</v>
      </c>
      <c r="I17">
        <f>1200+1200+1800+570+344+(0-3-3-3+5)</f>
        <v>5110</v>
      </c>
    </row>
    <row r="18" spans="1:9">
      <c r="E18" s="16" t="s">
        <v>109</v>
      </c>
      <c r="F18">
        <f>3060+740+500+297+(-5-4-3+5)</f>
        <v>4590</v>
      </c>
      <c r="G18">
        <f>3060+740+500+264+(-5-4-3+5)</f>
        <v>4557</v>
      </c>
      <c r="H18">
        <f>3070+1335+387+(-5-4+5)</f>
        <v>4788</v>
      </c>
      <c r="I18">
        <f>1200+1200+1800+570+301+(0-3-3-3+5)</f>
        <v>5067</v>
      </c>
    </row>
    <row r="19" spans="1:9">
      <c r="A19" s="15" t="s">
        <v>16</v>
      </c>
      <c r="E19" s="16" t="s">
        <v>110</v>
      </c>
      <c r="F19">
        <f>3060+740+500+297+(-5-4-3+5)</f>
        <v>4590</v>
      </c>
      <c r="G19">
        <f>3060+740+500+264+(-5-4-3+5)</f>
        <v>4557</v>
      </c>
      <c r="H19">
        <f>3070+1335+405+(-5-4+5)</f>
        <v>4806</v>
      </c>
      <c r="I19">
        <f>1200+1200+1800+520+351+(0-3-3-3+5)</f>
        <v>5067</v>
      </c>
    </row>
    <row r="20" spans="1:9">
      <c r="A20" s="16" t="s">
        <v>5</v>
      </c>
      <c r="B20" s="17" t="s">
        <v>6</v>
      </c>
      <c r="C20" s="17" t="s">
        <v>7</v>
      </c>
      <c r="E20" s="16" t="s">
        <v>111</v>
      </c>
      <c r="F20">
        <f>3060+1260+223+(-5-4+5)</f>
        <v>4539</v>
      </c>
      <c r="G20">
        <f>3060+1240+215+(-5-3+5)</f>
        <v>4512</v>
      </c>
      <c r="H20">
        <f>3060+740+600+305+(-5-3-3+5)</f>
        <v>4699</v>
      </c>
      <c r="I20">
        <f>1200+1200+1800+520+368+(0-3-3-3+5)</f>
        <v>5084</v>
      </c>
    </row>
    <row r="21" spans="1:9">
      <c r="A21" s="10" t="s">
        <v>17</v>
      </c>
      <c r="B21" s="10">
        <v>2</v>
      </c>
      <c r="C21" s="10">
        <v>1450</v>
      </c>
      <c r="E21" s="16" t="s">
        <v>112</v>
      </c>
      <c r="F21">
        <f>3060+1260+222+(-5-4+5)</f>
        <v>4538</v>
      </c>
      <c r="G21">
        <f>3060+1240+213+(-5-3+5)</f>
        <v>4510</v>
      </c>
      <c r="H21">
        <f>3060+740+600+264+(-5-3-3+5)</f>
        <v>4658</v>
      </c>
      <c r="I21">
        <f>1200+1200+1800+520+421+(0-3-3-3+5)</f>
        <v>5137</v>
      </c>
    </row>
    <row r="22" spans="1:9">
      <c r="A22" s="10" t="s">
        <v>18</v>
      </c>
      <c r="B22" s="10">
        <v>2</v>
      </c>
      <c r="C22" s="10">
        <v>1490</v>
      </c>
      <c r="E22" s="16" t="s">
        <v>113</v>
      </c>
      <c r="F22">
        <f>750+2940+671+(-3-3+5)</f>
        <v>4360</v>
      </c>
      <c r="G22">
        <f>750+2940+666+(-3-3+5)</f>
        <v>4355</v>
      </c>
      <c r="H22">
        <f>3060+740+500+312+(-5-3-3+5)</f>
        <v>4606</v>
      </c>
    </row>
    <row r="23" spans="1:9">
      <c r="A23" s="10" t="s">
        <v>19</v>
      </c>
      <c r="B23" s="10">
        <v>2</v>
      </c>
      <c r="C23" s="10">
        <v>3060</v>
      </c>
      <c r="E23" s="16" t="s">
        <v>114</v>
      </c>
      <c r="F23">
        <f>750+2940+629+(-3-3+5)</f>
        <v>4318</v>
      </c>
      <c r="G23">
        <f>750+2940+637+(-3-3+5)</f>
        <v>4326</v>
      </c>
      <c r="H23">
        <f>3060+740+500+308+(-5-3-3+5)</f>
        <v>4602</v>
      </c>
    </row>
    <row r="24" spans="1:9">
      <c r="A24" s="10" t="s">
        <v>20</v>
      </c>
      <c r="B24" s="10">
        <v>2</v>
      </c>
      <c r="C24" s="10">
        <v>3230</v>
      </c>
      <c r="E24" s="16" t="s">
        <v>150</v>
      </c>
      <c r="H24">
        <f>3060+1260+238+(-5-3+5)</f>
        <v>4555</v>
      </c>
    </row>
    <row r="25" spans="1:9">
      <c r="E25" s="16" t="s">
        <v>151</v>
      </c>
      <c r="H25">
        <f>3060+1260+229+(-5-3+5)</f>
        <v>4546</v>
      </c>
    </row>
    <row r="26" spans="1:9">
      <c r="A26" s="15" t="s">
        <v>21</v>
      </c>
    </row>
    <row r="27" spans="1:9">
      <c r="A27" s="16" t="s">
        <v>5</v>
      </c>
      <c r="B27" s="17" t="s">
        <v>6</v>
      </c>
      <c r="C27" s="17" t="s">
        <v>7</v>
      </c>
    </row>
    <row r="28" spans="1:9">
      <c r="A28" t="s">
        <v>22</v>
      </c>
      <c r="B28">
        <v>2</v>
      </c>
      <c r="C28">
        <v>3270</v>
      </c>
    </row>
    <row r="30" spans="1:9">
      <c r="A30" s="15" t="s">
        <v>23</v>
      </c>
    </row>
    <row r="31" spans="1:9">
      <c r="A31" s="16" t="s">
        <v>5</v>
      </c>
      <c r="B31" s="17" t="s">
        <v>6</v>
      </c>
      <c r="C31" s="17" t="s">
        <v>7</v>
      </c>
    </row>
    <row r="32" spans="1:9">
      <c r="A32" s="10" t="s">
        <v>24</v>
      </c>
      <c r="B32" s="10">
        <v>2</v>
      </c>
      <c r="C32" s="10">
        <v>3230</v>
      </c>
    </row>
    <row r="34" spans="1:3">
      <c r="A34" s="15" t="s">
        <v>25</v>
      </c>
    </row>
    <row r="35" spans="1:3">
      <c r="A35" s="16" t="s">
        <v>5</v>
      </c>
      <c r="B35" s="17" t="s">
        <v>6</v>
      </c>
      <c r="C35" s="17" t="s">
        <v>7</v>
      </c>
    </row>
    <row r="36" spans="1:3">
      <c r="A36" t="s">
        <v>26</v>
      </c>
      <c r="B36">
        <v>2</v>
      </c>
      <c r="C36">
        <v>195</v>
      </c>
    </row>
    <row r="37" spans="1:3">
      <c r="A37" t="s">
        <v>27</v>
      </c>
      <c r="B37">
        <v>2</v>
      </c>
      <c r="C37">
        <v>198</v>
      </c>
    </row>
    <row r="38" spans="1:3">
      <c r="A38" t="s">
        <v>165</v>
      </c>
      <c r="B38">
        <v>2</v>
      </c>
      <c r="C38">
        <v>201</v>
      </c>
    </row>
    <row r="39" spans="1:3">
      <c r="A39" t="s">
        <v>166</v>
      </c>
      <c r="B39">
        <v>2</v>
      </c>
      <c r="C39">
        <v>202</v>
      </c>
    </row>
    <row r="40" spans="1:3">
      <c r="A40" t="s">
        <v>30</v>
      </c>
      <c r="B40">
        <v>2</v>
      </c>
      <c r="C40">
        <v>206</v>
      </c>
    </row>
    <row r="41" spans="1:3">
      <c r="A41" t="s">
        <v>31</v>
      </c>
      <c r="B41">
        <v>2</v>
      </c>
      <c r="C41">
        <v>213</v>
      </c>
    </row>
    <row r="42" spans="1:3">
      <c r="A42" t="s">
        <v>32</v>
      </c>
      <c r="B42">
        <v>2</v>
      </c>
      <c r="C42">
        <v>215</v>
      </c>
    </row>
    <row r="43" spans="1:3">
      <c r="A43" t="s">
        <v>59</v>
      </c>
      <c r="B43">
        <v>2</v>
      </c>
      <c r="C43">
        <v>222</v>
      </c>
    </row>
    <row r="44" spans="1:3">
      <c r="A44" t="s">
        <v>201</v>
      </c>
      <c r="B44">
        <v>4</v>
      </c>
      <c r="C44">
        <v>223</v>
      </c>
    </row>
    <row r="45" spans="1:3">
      <c r="A45" t="s">
        <v>61</v>
      </c>
      <c r="B45">
        <v>2</v>
      </c>
      <c r="C45">
        <v>242</v>
      </c>
    </row>
    <row r="46" spans="1:3">
      <c r="A46" t="s">
        <v>36</v>
      </c>
      <c r="B46">
        <v>2</v>
      </c>
      <c r="C46">
        <v>257</v>
      </c>
    </row>
    <row r="47" spans="1:3">
      <c r="A47" t="s">
        <v>33</v>
      </c>
      <c r="B47">
        <v>2</v>
      </c>
      <c r="C47">
        <v>260</v>
      </c>
    </row>
    <row r="48" spans="1:3">
      <c r="A48" t="s">
        <v>37</v>
      </c>
      <c r="B48">
        <v>2</v>
      </c>
      <c r="C48">
        <v>261</v>
      </c>
    </row>
    <row r="49" spans="1:3">
      <c r="A49" t="s">
        <v>179</v>
      </c>
      <c r="B49">
        <v>4</v>
      </c>
      <c r="C49">
        <v>264</v>
      </c>
    </row>
    <row r="50" spans="1:3">
      <c r="A50" t="s">
        <v>186</v>
      </c>
      <c r="B50">
        <v>4</v>
      </c>
      <c r="C50">
        <v>297</v>
      </c>
    </row>
    <row r="51" spans="1:3">
      <c r="A51" t="s">
        <v>40</v>
      </c>
      <c r="B51">
        <v>2</v>
      </c>
      <c r="C51">
        <v>310</v>
      </c>
    </row>
    <row r="52" spans="1:3">
      <c r="A52" t="s">
        <v>38</v>
      </c>
      <c r="B52">
        <v>2</v>
      </c>
      <c r="C52">
        <v>316</v>
      </c>
    </row>
    <row r="53" spans="1:3">
      <c r="A53" t="s">
        <v>39</v>
      </c>
      <c r="B53">
        <v>2</v>
      </c>
      <c r="C53">
        <v>328</v>
      </c>
    </row>
    <row r="54" spans="1:3">
      <c r="A54" t="s">
        <v>43</v>
      </c>
      <c r="B54">
        <v>2</v>
      </c>
      <c r="C54">
        <v>301</v>
      </c>
    </row>
    <row r="55" spans="1:3">
      <c r="A55" t="s">
        <v>42</v>
      </c>
      <c r="B55">
        <v>2</v>
      </c>
      <c r="C55">
        <v>346</v>
      </c>
    </row>
    <row r="56" spans="1:3">
      <c r="A56" t="s">
        <v>41</v>
      </c>
      <c r="B56">
        <v>2</v>
      </c>
      <c r="C56">
        <v>357</v>
      </c>
    </row>
    <row r="57" spans="1:3">
      <c r="A57" t="s">
        <v>44</v>
      </c>
      <c r="B57">
        <v>2</v>
      </c>
      <c r="C57">
        <v>365</v>
      </c>
    </row>
    <row r="58" spans="1:3">
      <c r="A58" t="s">
        <v>45</v>
      </c>
      <c r="B58">
        <v>2</v>
      </c>
      <c r="C58">
        <v>344</v>
      </c>
    </row>
    <row r="59" spans="1:3">
      <c r="A59" t="s">
        <v>46</v>
      </c>
      <c r="B59">
        <v>2</v>
      </c>
      <c r="C59">
        <v>351</v>
      </c>
    </row>
    <row r="60" spans="1:3">
      <c r="A60" t="s">
        <v>47</v>
      </c>
      <c r="B60">
        <v>2</v>
      </c>
      <c r="C60">
        <v>368</v>
      </c>
    </row>
    <row r="61" spans="1:3">
      <c r="A61" t="s">
        <v>49</v>
      </c>
      <c r="B61">
        <v>2</v>
      </c>
      <c r="C61">
        <v>421</v>
      </c>
    </row>
    <row r="62" spans="1:3">
      <c r="A62" t="s">
        <v>48</v>
      </c>
      <c r="B62">
        <v>2</v>
      </c>
      <c r="C62">
        <v>500</v>
      </c>
    </row>
    <row r="63" spans="1:3">
      <c r="A63" t="s">
        <v>50</v>
      </c>
      <c r="B63">
        <v>2</v>
      </c>
      <c r="C63">
        <v>520</v>
      </c>
    </row>
    <row r="64" spans="1:3">
      <c r="A64" t="s">
        <v>51</v>
      </c>
      <c r="B64">
        <v>2</v>
      </c>
      <c r="C64">
        <v>570</v>
      </c>
    </row>
    <row r="65" spans="1:3">
      <c r="A65" t="s">
        <v>52</v>
      </c>
      <c r="B65">
        <v>2</v>
      </c>
      <c r="C65">
        <v>600</v>
      </c>
    </row>
    <row r="66" spans="1:3">
      <c r="A66" t="s">
        <v>162</v>
      </c>
      <c r="B66">
        <v>2</v>
      </c>
      <c r="C66">
        <v>629</v>
      </c>
    </row>
    <row r="67" spans="1:3">
      <c r="A67" t="s">
        <v>161</v>
      </c>
      <c r="B67">
        <v>2</v>
      </c>
      <c r="C67">
        <v>637</v>
      </c>
    </row>
    <row r="68" spans="1:3">
      <c r="A68" t="s">
        <v>160</v>
      </c>
      <c r="B68">
        <v>2</v>
      </c>
      <c r="C68">
        <v>666</v>
      </c>
    </row>
    <row r="69" spans="1:3">
      <c r="A69" t="s">
        <v>159</v>
      </c>
      <c r="B69">
        <v>2</v>
      </c>
      <c r="C69">
        <v>671</v>
      </c>
    </row>
    <row r="70" spans="1:3">
      <c r="A70" t="s">
        <v>53</v>
      </c>
      <c r="B70">
        <v>2</v>
      </c>
      <c r="C70">
        <v>680</v>
      </c>
    </row>
    <row r="71" spans="1:3">
      <c r="A71" t="s">
        <v>54</v>
      </c>
      <c r="B71">
        <v>2</v>
      </c>
      <c r="C71">
        <v>750</v>
      </c>
    </row>
    <row r="72" spans="1:3">
      <c r="A72" t="s">
        <v>55</v>
      </c>
      <c r="B72">
        <v>2</v>
      </c>
      <c r="C72">
        <v>800</v>
      </c>
    </row>
    <row r="73" spans="1:3">
      <c r="A73" t="s">
        <v>56</v>
      </c>
      <c r="B73">
        <v>2</v>
      </c>
      <c r="C73">
        <v>820</v>
      </c>
    </row>
    <row r="74" spans="1:3">
      <c r="A74" t="s">
        <v>57</v>
      </c>
      <c r="B74">
        <v>2</v>
      </c>
      <c r="C74">
        <v>2940</v>
      </c>
    </row>
    <row r="76" spans="1:3">
      <c r="A76" s="15" t="s">
        <v>58</v>
      </c>
    </row>
    <row r="77" spans="1:3">
      <c r="A77" s="16" t="s">
        <v>5</v>
      </c>
      <c r="B77" s="17" t="s">
        <v>6</v>
      </c>
      <c r="C77" s="17" t="s">
        <v>7</v>
      </c>
    </row>
    <row r="78" spans="1:3">
      <c r="A78" s="10" t="s">
        <v>64</v>
      </c>
      <c r="B78" s="10">
        <v>2</v>
      </c>
      <c r="C78" s="10">
        <v>1240</v>
      </c>
    </row>
    <row r="79" spans="1:3">
      <c r="A79" s="10" t="s">
        <v>65</v>
      </c>
      <c r="B79" s="10">
        <v>2</v>
      </c>
      <c r="C79" s="10">
        <v>1800</v>
      </c>
    </row>
    <row r="81" spans="1:3">
      <c r="A81" s="15" t="s">
        <v>66</v>
      </c>
    </row>
    <row r="82" spans="1:3">
      <c r="A82" s="16" t="s">
        <v>5</v>
      </c>
      <c r="B82" s="17" t="s">
        <v>6</v>
      </c>
      <c r="C82" s="17" t="s">
        <v>7</v>
      </c>
    </row>
    <row r="83" spans="1:3">
      <c r="A83" t="s">
        <v>73</v>
      </c>
      <c r="B83">
        <v>2</v>
      </c>
      <c r="C83">
        <v>195</v>
      </c>
    </row>
    <row r="84" spans="1:3">
      <c r="A84" t="s">
        <v>72</v>
      </c>
      <c r="B84">
        <v>2</v>
      </c>
      <c r="C84">
        <v>200</v>
      </c>
    </row>
    <row r="85" spans="1:3">
      <c r="A85" t="s">
        <v>67</v>
      </c>
      <c r="B85">
        <v>2</v>
      </c>
      <c r="C85">
        <v>210</v>
      </c>
    </row>
    <row r="86" spans="1:3">
      <c r="A86" t="s">
        <v>68</v>
      </c>
      <c r="B86">
        <v>2</v>
      </c>
      <c r="C86">
        <v>219</v>
      </c>
    </row>
    <row r="87" spans="1:3">
      <c r="A87" t="s">
        <v>69</v>
      </c>
      <c r="B87">
        <v>2</v>
      </c>
      <c r="C87">
        <v>230</v>
      </c>
    </row>
    <row r="88" spans="1:3">
      <c r="A88" t="s">
        <v>74</v>
      </c>
      <c r="B88">
        <v>2</v>
      </c>
      <c r="C88">
        <v>279</v>
      </c>
    </row>
    <row r="89" spans="1:3">
      <c r="A89" t="s">
        <v>75</v>
      </c>
      <c r="B89">
        <v>2</v>
      </c>
      <c r="C89">
        <v>500</v>
      </c>
    </row>
    <row r="90" spans="1:3">
      <c r="A90" t="s">
        <v>70</v>
      </c>
      <c r="B90">
        <v>2</v>
      </c>
      <c r="C90">
        <v>590</v>
      </c>
    </row>
    <row r="92" spans="1:3">
      <c r="A92" s="15" t="s">
        <v>71</v>
      </c>
    </row>
    <row r="93" spans="1:3">
      <c r="A93" s="16" t="s">
        <v>5</v>
      </c>
      <c r="B93" s="17" t="s">
        <v>6</v>
      </c>
      <c r="C93" s="17" t="s">
        <v>7</v>
      </c>
    </row>
    <row r="94" spans="1:3">
      <c r="A94" s="19" t="s">
        <v>76</v>
      </c>
      <c r="B94" s="19">
        <v>2</v>
      </c>
      <c r="C94" s="19">
        <v>1260</v>
      </c>
    </row>
    <row r="95" spans="1:3">
      <c r="A95" s="19" t="s">
        <v>77</v>
      </c>
      <c r="B95" s="19">
        <v>2</v>
      </c>
      <c r="C95" s="19">
        <v>1730</v>
      </c>
    </row>
    <row r="96" spans="1:3">
      <c r="A96" s="19" t="s">
        <v>78</v>
      </c>
      <c r="B96" s="19">
        <v>2</v>
      </c>
      <c r="C96" s="19">
        <v>1860</v>
      </c>
    </row>
    <row r="98" spans="1:3">
      <c r="A98" s="15" t="s">
        <v>123</v>
      </c>
    </row>
    <row r="99" spans="1:3">
      <c r="A99" s="16" t="s">
        <v>5</v>
      </c>
      <c r="B99" s="17" t="s">
        <v>6</v>
      </c>
      <c r="C99" s="17" t="s">
        <v>7</v>
      </c>
    </row>
    <row r="100" spans="1:3">
      <c r="A100" t="s">
        <v>84</v>
      </c>
      <c r="B100">
        <v>2</v>
      </c>
      <c r="C100">
        <v>198</v>
      </c>
    </row>
    <row r="101" spans="1:3">
      <c r="A101" t="s">
        <v>81</v>
      </c>
      <c r="B101">
        <v>2</v>
      </c>
      <c r="C101">
        <v>200</v>
      </c>
    </row>
    <row r="102" spans="1:3">
      <c r="A102" t="s">
        <v>202</v>
      </c>
      <c r="B102">
        <v>4</v>
      </c>
      <c r="C102">
        <v>208</v>
      </c>
    </row>
    <row r="103" spans="1:3">
      <c r="A103" t="s">
        <v>82</v>
      </c>
      <c r="B103">
        <v>2</v>
      </c>
      <c r="C103">
        <v>218</v>
      </c>
    </row>
    <row r="104" spans="1:3">
      <c r="A104" t="s">
        <v>85</v>
      </c>
      <c r="B104">
        <v>2</v>
      </c>
      <c r="C104">
        <v>225</v>
      </c>
    </row>
    <row r="105" spans="1:3">
      <c r="A105" t="s">
        <v>86</v>
      </c>
      <c r="B105">
        <v>2</v>
      </c>
      <c r="C105">
        <v>600</v>
      </c>
    </row>
    <row r="107" spans="1:3">
      <c r="A107" s="15" t="s">
        <v>79</v>
      </c>
    </row>
    <row r="108" spans="1:3">
      <c r="A108" s="16" t="s">
        <v>5</v>
      </c>
      <c r="B108" s="17" t="s">
        <v>6</v>
      </c>
      <c r="C108" s="17" t="s">
        <v>7</v>
      </c>
    </row>
    <row r="109" spans="1:3">
      <c r="A109" s="10" t="s">
        <v>87</v>
      </c>
      <c r="B109" s="10">
        <v>2</v>
      </c>
      <c r="C109" s="10">
        <v>740</v>
      </c>
    </row>
    <row r="110" spans="1:3">
      <c r="A110" s="10" t="s">
        <v>88</v>
      </c>
      <c r="B110" s="10">
        <v>2</v>
      </c>
      <c r="C110" s="10">
        <v>1252</v>
      </c>
    </row>
    <row r="111" spans="1:3">
      <c r="A111" s="10" t="s">
        <v>89</v>
      </c>
      <c r="B111" s="10">
        <v>2</v>
      </c>
      <c r="C111" s="10">
        <v>1289</v>
      </c>
    </row>
    <row r="112" spans="1:3">
      <c r="A112" s="10" t="s">
        <v>90</v>
      </c>
      <c r="B112" s="10">
        <v>2</v>
      </c>
      <c r="C112" s="10">
        <v>3060</v>
      </c>
    </row>
    <row r="114" spans="1:3">
      <c r="A114" s="15" t="s">
        <v>203</v>
      </c>
    </row>
    <row r="115" spans="1:3">
      <c r="A115" s="16" t="s">
        <v>5</v>
      </c>
      <c r="B115" s="17" t="s">
        <v>6</v>
      </c>
      <c r="C115" s="17" t="s">
        <v>7</v>
      </c>
    </row>
    <row r="116" spans="1:3">
      <c r="A116" t="s">
        <v>91</v>
      </c>
      <c r="B116">
        <v>2</v>
      </c>
      <c r="C116">
        <v>750</v>
      </c>
    </row>
    <row r="117" spans="1:3">
      <c r="A117" t="s">
        <v>92</v>
      </c>
      <c r="B117">
        <v>2</v>
      </c>
      <c r="C117">
        <v>1200</v>
      </c>
    </row>
    <row r="119" spans="1:3">
      <c r="A119" s="15" t="s">
        <v>149</v>
      </c>
    </row>
    <row r="120" spans="1:3">
      <c r="A120" s="16" t="s">
        <v>5</v>
      </c>
      <c r="B120" s="17" t="s">
        <v>6</v>
      </c>
      <c r="C120" s="17" t="s">
        <v>7</v>
      </c>
    </row>
    <row r="121" spans="1:3">
      <c r="A121" t="s">
        <v>148</v>
      </c>
      <c r="B121">
        <v>2</v>
      </c>
      <c r="C121">
        <v>3070</v>
      </c>
    </row>
    <row r="123" spans="1:3">
      <c r="A123" s="15" t="s">
        <v>147</v>
      </c>
    </row>
    <row r="124" spans="1:3">
      <c r="A124" s="16" t="s">
        <v>5</v>
      </c>
      <c r="B124" s="17" t="s">
        <v>6</v>
      </c>
      <c r="C124" s="17" t="s">
        <v>7</v>
      </c>
    </row>
    <row r="125" spans="1:3">
      <c r="A125" t="s">
        <v>146</v>
      </c>
      <c r="B125">
        <v>2</v>
      </c>
      <c r="C125">
        <v>2950</v>
      </c>
    </row>
    <row r="127" spans="1:3">
      <c r="A127" s="15" t="s">
        <v>25</v>
      </c>
    </row>
    <row r="128" spans="1:3">
      <c r="A128" s="16" t="s">
        <v>5</v>
      </c>
      <c r="B128" s="17" t="s">
        <v>6</v>
      </c>
      <c r="C128" s="17" t="s">
        <v>7</v>
      </c>
    </row>
    <row r="129" spans="1:3">
      <c r="A129" t="s">
        <v>145</v>
      </c>
      <c r="B129">
        <v>2</v>
      </c>
      <c r="C129">
        <v>229</v>
      </c>
    </row>
    <row r="130" spans="1:3">
      <c r="A130" t="s">
        <v>144</v>
      </c>
      <c r="B130">
        <v>2</v>
      </c>
      <c r="C130">
        <v>238</v>
      </c>
    </row>
    <row r="131" spans="1:3">
      <c r="A131" t="s">
        <v>143</v>
      </c>
      <c r="B131">
        <v>2</v>
      </c>
      <c r="C131">
        <v>264</v>
      </c>
    </row>
    <row r="132" spans="1:3">
      <c r="A132" t="s">
        <v>142</v>
      </c>
      <c r="B132">
        <v>2</v>
      </c>
      <c r="C132">
        <v>305</v>
      </c>
    </row>
    <row r="133" spans="1:3">
      <c r="A133" t="s">
        <v>141</v>
      </c>
      <c r="B133">
        <v>2</v>
      </c>
      <c r="C133">
        <v>308</v>
      </c>
    </row>
    <row r="134" spans="1:3">
      <c r="A134" t="s">
        <v>140</v>
      </c>
      <c r="B134">
        <v>2</v>
      </c>
      <c r="C134">
        <v>312</v>
      </c>
    </row>
    <row r="135" spans="1:3">
      <c r="A135" t="s">
        <v>139</v>
      </c>
      <c r="B135">
        <v>2</v>
      </c>
      <c r="C135">
        <v>387</v>
      </c>
    </row>
    <row r="136" spans="1:3">
      <c r="A136" t="s">
        <v>137</v>
      </c>
      <c r="B136">
        <v>2</v>
      </c>
      <c r="C136">
        <v>405</v>
      </c>
    </row>
    <row r="137" spans="1:3">
      <c r="A137" t="s">
        <v>136</v>
      </c>
      <c r="B137">
        <v>2</v>
      </c>
      <c r="C137">
        <v>413</v>
      </c>
    </row>
    <row r="138" spans="1:3">
      <c r="A138" t="s">
        <v>138</v>
      </c>
      <c r="B138">
        <v>2</v>
      </c>
      <c r="C138">
        <v>414</v>
      </c>
    </row>
    <row r="139" spans="1:3">
      <c r="A139" t="s">
        <v>198</v>
      </c>
      <c r="B139">
        <v>2</v>
      </c>
      <c r="C139">
        <v>418</v>
      </c>
    </row>
    <row r="140" spans="1:3">
      <c r="A140" t="s">
        <v>184</v>
      </c>
      <c r="B140">
        <v>4</v>
      </c>
      <c r="C140">
        <v>446</v>
      </c>
    </row>
    <row r="141" spans="1:3">
      <c r="A141" t="s">
        <v>171</v>
      </c>
      <c r="B141">
        <v>2</v>
      </c>
      <c r="C141">
        <v>452</v>
      </c>
    </row>
    <row r="142" spans="1:3">
      <c r="A142" t="s">
        <v>135</v>
      </c>
      <c r="B142">
        <v>2</v>
      </c>
      <c r="C142">
        <v>464</v>
      </c>
    </row>
    <row r="143" spans="1:3">
      <c r="A143" t="s">
        <v>131</v>
      </c>
      <c r="B143">
        <v>2</v>
      </c>
      <c r="C143">
        <v>471</v>
      </c>
    </row>
    <row r="144" spans="1:3">
      <c r="A144" t="s">
        <v>130</v>
      </c>
      <c r="B144">
        <v>2</v>
      </c>
      <c r="C144">
        <v>477</v>
      </c>
    </row>
    <row r="145" spans="1:3">
      <c r="A145" t="s">
        <v>152</v>
      </c>
      <c r="B145">
        <v>2</v>
      </c>
      <c r="C145">
        <v>500</v>
      </c>
    </row>
    <row r="146" spans="1:3">
      <c r="A146" t="s">
        <v>129</v>
      </c>
      <c r="B146">
        <v>2</v>
      </c>
      <c r="C146">
        <v>513</v>
      </c>
    </row>
    <row r="147" spans="1:3">
      <c r="A147" t="s">
        <v>128</v>
      </c>
      <c r="B147">
        <v>2</v>
      </c>
      <c r="C147">
        <v>600</v>
      </c>
    </row>
    <row r="148" spans="1:3">
      <c r="A148" t="s">
        <v>127</v>
      </c>
      <c r="B148">
        <v>2</v>
      </c>
      <c r="C148">
        <v>1260</v>
      </c>
    </row>
    <row r="150" spans="1:3">
      <c r="A150" s="15" t="s">
        <v>66</v>
      </c>
    </row>
    <row r="151" spans="1:3">
      <c r="A151" s="16" t="s">
        <v>5</v>
      </c>
      <c r="B151" s="17" t="s">
        <v>6</v>
      </c>
      <c r="C151" s="17" t="s">
        <v>7</v>
      </c>
    </row>
    <row r="152" spans="1:3">
      <c r="A152" t="s">
        <v>126</v>
      </c>
      <c r="B152">
        <v>2</v>
      </c>
      <c r="C152">
        <v>740</v>
      </c>
    </row>
    <row r="153" spans="1:3">
      <c r="A153" t="s">
        <v>125</v>
      </c>
      <c r="B153">
        <v>2</v>
      </c>
      <c r="C153">
        <v>1335</v>
      </c>
    </row>
    <row r="154" spans="1:3">
      <c r="A154" t="s">
        <v>124</v>
      </c>
      <c r="B154">
        <v>2</v>
      </c>
      <c r="C154">
        <v>1366</v>
      </c>
    </row>
    <row r="156" spans="1:3">
      <c r="A156" s="15" t="s">
        <v>123</v>
      </c>
    </row>
    <row r="157" spans="1:3">
      <c r="A157" s="16" t="s">
        <v>5</v>
      </c>
      <c r="B157" s="17" t="s">
        <v>6</v>
      </c>
      <c r="C157" s="17" t="s">
        <v>7</v>
      </c>
    </row>
    <row r="158" spans="1:3">
      <c r="A158" t="s">
        <v>122</v>
      </c>
      <c r="B158">
        <v>2</v>
      </c>
      <c r="C158">
        <v>1530</v>
      </c>
    </row>
    <row r="159" spans="1:3">
      <c r="A159" t="s">
        <v>121</v>
      </c>
      <c r="B159">
        <v>2</v>
      </c>
      <c r="C159">
        <v>1571</v>
      </c>
    </row>
    <row r="160" spans="1:3">
      <c r="A160" t="s">
        <v>120</v>
      </c>
      <c r="B160">
        <v>2</v>
      </c>
      <c r="C160">
        <v>3060</v>
      </c>
    </row>
    <row r="162" spans="1:3">
      <c r="A162" s="20" t="s">
        <v>119</v>
      </c>
    </row>
    <row r="164" spans="1:3">
      <c r="A164" s="20" t="s">
        <v>4</v>
      </c>
    </row>
    <row r="165" spans="1:3">
      <c r="A165" s="21" t="s">
        <v>5</v>
      </c>
      <c r="B165" s="22" t="s">
        <v>6</v>
      </c>
      <c r="C165" s="22" t="s">
        <v>7</v>
      </c>
    </row>
    <row r="166" spans="1:3">
      <c r="A166" t="s">
        <v>118</v>
      </c>
      <c r="B166">
        <v>2</v>
      </c>
      <c r="C166">
        <v>1290</v>
      </c>
    </row>
    <row r="167" spans="1:3">
      <c r="A167" s="12" t="s">
        <v>170</v>
      </c>
    </row>
    <row r="169" spans="1:3">
      <c r="A169" s="20" t="s">
        <v>154</v>
      </c>
    </row>
    <row r="170" spans="1:3">
      <c r="A170" s="21" t="s">
        <v>5</v>
      </c>
      <c r="B170" s="22" t="s">
        <v>6</v>
      </c>
      <c r="C170" s="22" t="s">
        <v>7</v>
      </c>
    </row>
    <row r="171" spans="1:3">
      <c r="A171" t="s">
        <v>117</v>
      </c>
      <c r="B171">
        <v>2</v>
      </c>
      <c r="C171">
        <v>2970</v>
      </c>
    </row>
    <row r="173" spans="1:3">
      <c r="A173" s="20" t="s">
        <v>153</v>
      </c>
    </row>
    <row r="174" spans="1:3">
      <c r="A174" s="21" t="s">
        <v>5</v>
      </c>
      <c r="B174" s="22" t="s">
        <v>6</v>
      </c>
      <c r="C174" s="22" t="s">
        <v>7</v>
      </c>
    </row>
    <row r="175" spans="1:3">
      <c r="A175" t="s">
        <v>116</v>
      </c>
      <c r="B175">
        <v>2</v>
      </c>
      <c r="C175">
        <v>458</v>
      </c>
    </row>
    <row r="176" spans="1:3">
      <c r="A176" t="s">
        <v>115</v>
      </c>
      <c r="B176">
        <v>2</v>
      </c>
      <c r="C176">
        <v>574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9"/>
  <sheetViews>
    <sheetView topLeftCell="A115" workbookViewId="0">
      <selection activeCell="A141" sqref="A141"/>
    </sheetView>
  </sheetViews>
  <sheetFormatPr defaultRowHeight="15"/>
  <cols>
    <col min="1" max="1" width="56" customWidth="1"/>
  </cols>
  <sheetData>
    <row r="1" spans="1:10" ht="20.25">
      <c r="A1" s="1" t="s">
        <v>0</v>
      </c>
    </row>
    <row r="2" spans="1:10">
      <c r="A2" s="2" t="s">
        <v>189</v>
      </c>
    </row>
    <row r="3" spans="1:10">
      <c r="A3" s="2"/>
      <c r="B3" s="2"/>
    </row>
    <row r="5" spans="1:10">
      <c r="A5" s="5" t="s">
        <v>4</v>
      </c>
    </row>
    <row r="6" spans="1:10" ht="20.25">
      <c r="A6" s="3" t="s">
        <v>5</v>
      </c>
      <c r="B6" s="4" t="s">
        <v>6</v>
      </c>
      <c r="C6" s="4" t="s">
        <v>7</v>
      </c>
      <c r="F6" s="1" t="s">
        <v>93</v>
      </c>
    </row>
    <row r="7" spans="1:10">
      <c r="A7" t="s">
        <v>8</v>
      </c>
      <c r="B7">
        <v>2</v>
      </c>
      <c r="C7">
        <v>1510</v>
      </c>
      <c r="F7" s="2" t="s">
        <v>1</v>
      </c>
      <c r="G7" s="2" t="s">
        <v>187</v>
      </c>
    </row>
    <row r="8" spans="1:10">
      <c r="A8" s="9" t="s">
        <v>188</v>
      </c>
      <c r="F8" s="2" t="s">
        <v>3</v>
      </c>
      <c r="G8" s="2" t="s">
        <v>187</v>
      </c>
    </row>
    <row r="9" spans="1:10">
      <c r="A9" s="9"/>
    </row>
    <row r="10" spans="1:10">
      <c r="A10" s="5" t="s">
        <v>9</v>
      </c>
      <c r="F10" s="3" t="s">
        <v>94</v>
      </c>
    </row>
    <row r="11" spans="1:10">
      <c r="A11" s="3" t="s">
        <v>5</v>
      </c>
      <c r="B11" s="4" t="s">
        <v>6</v>
      </c>
      <c r="C11" s="4" t="s">
        <v>7</v>
      </c>
    </row>
    <row r="12" spans="1:10">
      <c r="A12" s="10" t="s">
        <v>10</v>
      </c>
      <c r="B12" s="10">
        <v>2</v>
      </c>
      <c r="C12" s="10">
        <v>780</v>
      </c>
      <c r="G12" s="4" t="s">
        <v>95</v>
      </c>
      <c r="H12" s="4" t="s">
        <v>96</v>
      </c>
      <c r="I12" s="4" t="s">
        <v>97</v>
      </c>
      <c r="J12" s="4" t="s">
        <v>98</v>
      </c>
    </row>
    <row r="13" spans="1:10">
      <c r="A13" s="10" t="s">
        <v>11</v>
      </c>
      <c r="B13" s="10">
        <v>2</v>
      </c>
      <c r="C13" s="10">
        <v>1380</v>
      </c>
    </row>
    <row r="14" spans="1:10">
      <c r="A14" s="10" t="s">
        <v>12</v>
      </c>
      <c r="B14" s="10">
        <v>2</v>
      </c>
      <c r="C14" s="10">
        <v>1420</v>
      </c>
      <c r="F14" s="3" t="s">
        <v>99</v>
      </c>
      <c r="G14">
        <f>3330+1540+257+(-7-5+5)</f>
        <v>5120</v>
      </c>
      <c r="H14">
        <f>3330+1500+247+(-7-5+5)</f>
        <v>5070</v>
      </c>
      <c r="I14">
        <f>3050+1620+549+(-7-4+5)</f>
        <v>5213</v>
      </c>
      <c r="J14">
        <f>1285+1240+1930+860+609+(0-3-3-3+5)</f>
        <v>5920</v>
      </c>
    </row>
    <row r="15" spans="1:10">
      <c r="A15" s="10" t="s">
        <v>13</v>
      </c>
      <c r="B15" s="10">
        <v>2</v>
      </c>
      <c r="C15" s="10">
        <v>1480</v>
      </c>
      <c r="F15" s="3" t="s">
        <v>100</v>
      </c>
      <c r="G15">
        <f>3330+1540+229+(-7-5+5)</f>
        <v>5092</v>
      </c>
      <c r="H15">
        <f>3330+1500+218+(-7-5+5)</f>
        <v>5041</v>
      </c>
      <c r="I15">
        <f>3050+1620+487+(-7-4+5)</f>
        <v>5151</v>
      </c>
      <c r="J15">
        <f>1285+1240+1930+860+356+(0-3-3-3+5)</f>
        <v>5667</v>
      </c>
    </row>
    <row r="16" spans="1:10">
      <c r="A16" s="10" t="s">
        <v>14</v>
      </c>
      <c r="B16" s="10">
        <v>2</v>
      </c>
      <c r="C16" s="10">
        <v>1500</v>
      </c>
      <c r="F16" s="3" t="s">
        <v>101</v>
      </c>
      <c r="G16">
        <f>3330+1520+212+(-7-5+5)</f>
        <v>5055</v>
      </c>
      <c r="H16">
        <f>3330+1480+206+(-7-5+5)</f>
        <v>5009</v>
      </c>
      <c r="I16">
        <f>3050+1620+480+(-7-4+5)</f>
        <v>5144</v>
      </c>
      <c r="J16">
        <f>1285+1240+1930+860+331+(0-3-3-3+5)</f>
        <v>5642</v>
      </c>
    </row>
    <row r="17" spans="1:10">
      <c r="A17" s="10" t="s">
        <v>15</v>
      </c>
      <c r="B17" s="10">
        <v>2</v>
      </c>
      <c r="C17" s="10">
        <v>3380</v>
      </c>
      <c r="F17" s="3" t="s">
        <v>102</v>
      </c>
      <c r="G17">
        <f>3330+1520+220+(-7-5+5)</f>
        <v>5063</v>
      </c>
      <c r="H17">
        <f>3330+1480+214+(-7-5+5)</f>
        <v>5017</v>
      </c>
      <c r="I17">
        <f>3050+1580+510+(-7-4+5)</f>
        <v>5134</v>
      </c>
      <c r="J17">
        <f>1285+1240+1930+840+255+(0-3-3-3+5)</f>
        <v>5546</v>
      </c>
    </row>
    <row r="18" spans="1:10">
      <c r="F18" s="3" t="s">
        <v>103</v>
      </c>
      <c r="G18">
        <f>3380+1420+200+(-7-5+5)</f>
        <v>4993</v>
      </c>
      <c r="H18">
        <f>3380+1370+209+(-5-4+5)</f>
        <v>4955</v>
      </c>
      <c r="I18">
        <f>3050+1580+480+(-7-4+5)</f>
        <v>5104</v>
      </c>
      <c r="J18">
        <f>1285+1240+1930+840+317+(0-3-3-3+5)</f>
        <v>5608</v>
      </c>
    </row>
    <row r="19" spans="1:10">
      <c r="A19" s="5" t="s">
        <v>16</v>
      </c>
      <c r="F19" s="3" t="s">
        <v>104</v>
      </c>
      <c r="G19">
        <f>3380+1420+178+(-7-5+5)</f>
        <v>4971</v>
      </c>
      <c r="H19">
        <f>3380+1370+185+(-5-4+5)</f>
        <v>4931</v>
      </c>
      <c r="I19">
        <f>3050+1580+505+(-7-4+5)</f>
        <v>5129</v>
      </c>
      <c r="J19">
        <f>1285+1240+1790+790+351+(0-3-3-3+5)</f>
        <v>5452</v>
      </c>
    </row>
    <row r="20" spans="1:10">
      <c r="A20" s="3" t="s">
        <v>5</v>
      </c>
      <c r="B20" s="4" t="s">
        <v>6</v>
      </c>
      <c r="C20" s="4" t="s">
        <v>7</v>
      </c>
      <c r="F20" s="3" t="s">
        <v>105</v>
      </c>
      <c r="G20">
        <f>3380+1380+182+(-7-4+5)</f>
        <v>4936</v>
      </c>
      <c r="H20">
        <f>3380+1330+190+(-5-4+5)</f>
        <v>4896</v>
      </c>
      <c r="I20">
        <f>3170+1520+399+(-5-4+5)</f>
        <v>5085</v>
      </c>
      <c r="J20">
        <f>1285+1240+1790+790+264+(0-3-3-3+5)</f>
        <v>5365</v>
      </c>
    </row>
    <row r="21" spans="1:10">
      <c r="A21" s="10" t="s">
        <v>17</v>
      </c>
      <c r="B21" s="10">
        <v>2</v>
      </c>
      <c r="C21" s="10">
        <v>1520</v>
      </c>
      <c r="F21" s="3" t="s">
        <v>106</v>
      </c>
      <c r="G21">
        <f>3380+1380+190+(-7-4+5)</f>
        <v>4944</v>
      </c>
      <c r="H21">
        <f>3380+1330+198+(-5-4+5)</f>
        <v>4904</v>
      </c>
      <c r="I21">
        <f>3170+1520+344+(-5-4+5)</f>
        <v>5030</v>
      </c>
      <c r="J21">
        <f>1285+1240+1790+710+321+(0-3-3-3+5)</f>
        <v>5342</v>
      </c>
    </row>
    <row r="22" spans="1:10">
      <c r="A22" s="10" t="s">
        <v>18</v>
      </c>
      <c r="B22" s="10">
        <v>2</v>
      </c>
      <c r="C22" s="10">
        <v>1540</v>
      </c>
      <c r="F22" s="3" t="s">
        <v>107</v>
      </c>
      <c r="G22">
        <f>3180+780+630+268+(-5-4-3+5)</f>
        <v>4851</v>
      </c>
      <c r="H22">
        <f>3180+780+630+237+(-5-4-3+5)</f>
        <v>4820</v>
      </c>
      <c r="I22">
        <f>3170+1520+352+(-5-4+5)</f>
        <v>5038</v>
      </c>
      <c r="J22">
        <f>1285+1240+1790+710+377+(0-3-3-3+5)</f>
        <v>5398</v>
      </c>
    </row>
    <row r="23" spans="1:10">
      <c r="A23" s="10" t="s">
        <v>19</v>
      </c>
      <c r="B23" s="10">
        <v>2</v>
      </c>
      <c r="C23" s="10">
        <v>3180</v>
      </c>
      <c r="F23" s="3" t="s">
        <v>108</v>
      </c>
      <c r="G23">
        <f>3180+780+630+230+(-5-4-3+5)</f>
        <v>4813</v>
      </c>
      <c r="H23">
        <f>3180+780+630+200+(-5-4-3+5)</f>
        <v>4783</v>
      </c>
      <c r="I23">
        <f>3170+1480+363+(-5-4+5)</f>
        <v>5009</v>
      </c>
      <c r="J23">
        <f>1285+1240+1860+590+365+(0-3-3-3+5)</f>
        <v>5336</v>
      </c>
    </row>
    <row r="24" spans="1:10">
      <c r="A24" s="10" t="s">
        <v>20</v>
      </c>
      <c r="B24" s="10">
        <v>2</v>
      </c>
      <c r="C24" s="10">
        <v>3330</v>
      </c>
      <c r="F24" s="3" t="s">
        <v>109</v>
      </c>
      <c r="G24">
        <f>3180+780+530+283+(-5-4-3+5)</f>
        <v>4766</v>
      </c>
      <c r="H24">
        <f>3180+780+530+248+(-5-4-3+5)</f>
        <v>4731</v>
      </c>
      <c r="I24">
        <f>3170+1480+323+(-5-4+5)</f>
        <v>4969</v>
      </c>
      <c r="J24">
        <f>1285+1240+1860+590+321+(0-3-3-3+5)</f>
        <v>5292</v>
      </c>
    </row>
    <row r="25" spans="1:10">
      <c r="F25" s="3" t="s">
        <v>110</v>
      </c>
      <c r="G25">
        <f>3180+780+530+283+(-5-4-3+5)</f>
        <v>4766</v>
      </c>
      <c r="H25">
        <f>3180+780+530+250+(-5-4-3+5)</f>
        <v>4733</v>
      </c>
      <c r="I25">
        <f>3170+1480+346+(-5-4+5)</f>
        <v>4992</v>
      </c>
      <c r="J25">
        <f>1285+1240+1860+550+361+(0-3-3-3+5)</f>
        <v>5292</v>
      </c>
    </row>
    <row r="26" spans="1:10">
      <c r="A26" s="5" t="s">
        <v>21</v>
      </c>
      <c r="F26" s="3" t="s">
        <v>111</v>
      </c>
      <c r="G26">
        <f>3180+1310+226+(-5-4+5)</f>
        <v>4712</v>
      </c>
      <c r="H26">
        <f>3180+1290+217+(-5-3+5)</f>
        <v>4684</v>
      </c>
      <c r="I26">
        <f>3160+780+630+313+(-5-3-3+5)</f>
        <v>4877</v>
      </c>
      <c r="J26">
        <f>1285+1240+1860+550+378+(0-3-3-3+5)</f>
        <v>5309</v>
      </c>
    </row>
    <row r="27" spans="1:10">
      <c r="A27" s="3" t="s">
        <v>5</v>
      </c>
      <c r="B27" s="4" t="s">
        <v>6</v>
      </c>
      <c r="C27" s="4" t="s">
        <v>7</v>
      </c>
      <c r="F27" s="3" t="s">
        <v>112</v>
      </c>
      <c r="G27">
        <f>3180+1310+224+(-5-4+5)</f>
        <v>4710</v>
      </c>
      <c r="H27">
        <f>3180+1290+215+(-5-3+5)</f>
        <v>4682</v>
      </c>
      <c r="I27">
        <f>3160+780+630+272+(-5-3-3+5)</f>
        <v>4836</v>
      </c>
      <c r="J27">
        <f>1285+1240+1860+550+433+(0-3-3-3+5)</f>
        <v>5364</v>
      </c>
    </row>
    <row r="28" spans="1:10">
      <c r="A28" s="10" t="s">
        <v>22</v>
      </c>
      <c r="B28" s="10">
        <v>2</v>
      </c>
      <c r="C28" s="10">
        <v>3380</v>
      </c>
      <c r="F28" s="3" t="s">
        <v>113</v>
      </c>
      <c r="G28">
        <f>780+3030+717+(-3-3+5)</f>
        <v>4526</v>
      </c>
      <c r="H28">
        <f>780+3030+711+(-3-3+5)</f>
        <v>4520</v>
      </c>
      <c r="I28">
        <f>3160+780+530+318+(-5-3-3+5)</f>
        <v>4782</v>
      </c>
    </row>
    <row r="29" spans="1:10">
      <c r="F29" s="3" t="s">
        <v>114</v>
      </c>
      <c r="G29">
        <f>780+3030+674+(-3-3+5)</f>
        <v>4483</v>
      </c>
      <c r="H29">
        <f>780+3030+681+(-3-3+5)</f>
        <v>4490</v>
      </c>
      <c r="I29">
        <f>3160+780+530+313+(-5-3-3+5)</f>
        <v>4777</v>
      </c>
    </row>
    <row r="30" spans="1:10">
      <c r="A30" s="5" t="s">
        <v>23</v>
      </c>
      <c r="F30" s="3" t="s">
        <v>150</v>
      </c>
      <c r="I30">
        <f>3160+1310+260+(-5-3+5)</f>
        <v>4727</v>
      </c>
    </row>
    <row r="31" spans="1:10">
      <c r="A31" s="3" t="s">
        <v>5</v>
      </c>
      <c r="B31" s="4" t="s">
        <v>6</v>
      </c>
      <c r="C31" s="4" t="s">
        <v>7</v>
      </c>
      <c r="F31" s="3" t="s">
        <v>151</v>
      </c>
      <c r="I31">
        <f>3160+1310+251+(-5-3+5)</f>
        <v>4718</v>
      </c>
    </row>
    <row r="32" spans="1:10">
      <c r="A32" s="10" t="s">
        <v>24</v>
      </c>
      <c r="B32" s="10">
        <v>2</v>
      </c>
      <c r="C32" s="10">
        <v>3330</v>
      </c>
    </row>
    <row r="34" spans="1:3">
      <c r="A34" s="5" t="s">
        <v>25</v>
      </c>
    </row>
    <row r="35" spans="1:3">
      <c r="A35" s="3" t="s">
        <v>5</v>
      </c>
      <c r="B35" s="4" t="s">
        <v>6</v>
      </c>
      <c r="C35" s="4" t="s">
        <v>7</v>
      </c>
    </row>
    <row r="36" spans="1:3">
      <c r="A36" t="s">
        <v>26</v>
      </c>
      <c r="B36">
        <v>2</v>
      </c>
      <c r="C36">
        <v>185</v>
      </c>
    </row>
    <row r="37" spans="1:3">
      <c r="A37" t="s">
        <v>27</v>
      </c>
      <c r="B37">
        <v>2</v>
      </c>
      <c r="C37">
        <v>190</v>
      </c>
    </row>
    <row r="38" spans="1:3">
      <c r="A38" t="s">
        <v>30</v>
      </c>
      <c r="B38">
        <v>2</v>
      </c>
      <c r="C38">
        <v>198</v>
      </c>
    </row>
    <row r="39" spans="1:3">
      <c r="A39" t="s">
        <v>29</v>
      </c>
      <c r="B39">
        <v>2</v>
      </c>
      <c r="C39">
        <v>200</v>
      </c>
    </row>
    <row r="40" spans="1:3">
      <c r="A40" t="s">
        <v>166</v>
      </c>
      <c r="B40">
        <v>2</v>
      </c>
      <c r="C40">
        <v>206</v>
      </c>
    </row>
    <row r="41" spans="1:3">
      <c r="A41" t="s">
        <v>31</v>
      </c>
      <c r="B41">
        <v>2</v>
      </c>
      <c r="C41">
        <v>215</v>
      </c>
    </row>
    <row r="42" spans="1:3">
      <c r="A42" t="s">
        <v>32</v>
      </c>
      <c r="B42">
        <v>2</v>
      </c>
      <c r="C42">
        <v>217</v>
      </c>
    </row>
    <row r="43" spans="1:3">
      <c r="A43" t="s">
        <v>165</v>
      </c>
      <c r="B43">
        <v>2</v>
      </c>
      <c r="C43">
        <v>218</v>
      </c>
    </row>
    <row r="44" spans="1:3">
      <c r="A44" t="s">
        <v>59</v>
      </c>
      <c r="B44">
        <v>2</v>
      </c>
      <c r="C44">
        <v>224</v>
      </c>
    </row>
    <row r="45" spans="1:3">
      <c r="A45" t="s">
        <v>60</v>
      </c>
      <c r="B45">
        <v>2</v>
      </c>
      <c r="C45">
        <v>226</v>
      </c>
    </row>
    <row r="46" spans="1:3">
      <c r="A46" t="s">
        <v>61</v>
      </c>
      <c r="B46">
        <v>2</v>
      </c>
      <c r="C46">
        <v>230</v>
      </c>
    </row>
    <row r="47" spans="1:3">
      <c r="A47" t="s">
        <v>33</v>
      </c>
      <c r="B47">
        <v>2</v>
      </c>
      <c r="C47">
        <v>237</v>
      </c>
    </row>
    <row r="48" spans="1:3">
      <c r="A48" t="s">
        <v>35</v>
      </c>
      <c r="B48">
        <v>2</v>
      </c>
      <c r="C48">
        <v>248</v>
      </c>
    </row>
    <row r="49" spans="1:3">
      <c r="A49" t="s">
        <v>34</v>
      </c>
      <c r="B49">
        <v>2</v>
      </c>
      <c r="C49">
        <v>250</v>
      </c>
    </row>
    <row r="50" spans="1:3">
      <c r="A50" t="s">
        <v>36</v>
      </c>
      <c r="B50">
        <v>2</v>
      </c>
      <c r="C50">
        <v>255</v>
      </c>
    </row>
    <row r="51" spans="1:3">
      <c r="A51" t="s">
        <v>37</v>
      </c>
      <c r="B51">
        <v>2</v>
      </c>
      <c r="C51">
        <v>264</v>
      </c>
    </row>
    <row r="52" spans="1:3">
      <c r="A52" t="s">
        <v>186</v>
      </c>
      <c r="B52">
        <v>4</v>
      </c>
      <c r="C52">
        <v>283</v>
      </c>
    </row>
    <row r="53" spans="1:3">
      <c r="A53" t="s">
        <v>38</v>
      </c>
      <c r="B53">
        <v>2</v>
      </c>
      <c r="C53">
        <v>317</v>
      </c>
    </row>
    <row r="54" spans="1:3">
      <c r="A54" t="s">
        <v>40</v>
      </c>
      <c r="B54">
        <v>2</v>
      </c>
      <c r="C54">
        <v>321</v>
      </c>
    </row>
    <row r="55" spans="1:3">
      <c r="A55" t="s">
        <v>39</v>
      </c>
      <c r="B55">
        <v>2</v>
      </c>
      <c r="C55">
        <v>331</v>
      </c>
    </row>
    <row r="56" spans="1:3">
      <c r="A56" t="s">
        <v>42</v>
      </c>
      <c r="B56">
        <v>2</v>
      </c>
      <c r="C56">
        <v>351</v>
      </c>
    </row>
    <row r="57" spans="1:3">
      <c r="A57" t="s">
        <v>41</v>
      </c>
      <c r="B57">
        <v>2</v>
      </c>
      <c r="C57">
        <v>356</v>
      </c>
    </row>
    <row r="58" spans="1:3">
      <c r="A58" t="s">
        <v>43</v>
      </c>
      <c r="B58">
        <v>2</v>
      </c>
      <c r="C58">
        <v>321</v>
      </c>
    </row>
    <row r="59" spans="1:3">
      <c r="A59" t="s">
        <v>44</v>
      </c>
      <c r="B59">
        <v>2</v>
      </c>
      <c r="C59">
        <v>377</v>
      </c>
    </row>
    <row r="60" spans="1:3">
      <c r="A60" t="s">
        <v>45</v>
      </c>
      <c r="B60">
        <v>2</v>
      </c>
      <c r="C60">
        <v>365</v>
      </c>
    </row>
    <row r="61" spans="1:3">
      <c r="A61" t="s">
        <v>46</v>
      </c>
      <c r="B61">
        <v>2</v>
      </c>
      <c r="C61">
        <v>361</v>
      </c>
    </row>
    <row r="62" spans="1:3">
      <c r="A62" t="s">
        <v>47</v>
      </c>
      <c r="B62">
        <v>2</v>
      </c>
      <c r="C62">
        <v>378</v>
      </c>
    </row>
    <row r="63" spans="1:3">
      <c r="A63" t="s">
        <v>49</v>
      </c>
      <c r="B63">
        <v>2</v>
      </c>
      <c r="C63">
        <v>433</v>
      </c>
    </row>
    <row r="64" spans="1:3">
      <c r="A64" t="s">
        <v>48</v>
      </c>
      <c r="B64">
        <v>2</v>
      </c>
      <c r="C64">
        <v>530</v>
      </c>
    </row>
    <row r="65" spans="1:3">
      <c r="A65" t="s">
        <v>50</v>
      </c>
      <c r="B65">
        <v>2</v>
      </c>
      <c r="C65">
        <v>550</v>
      </c>
    </row>
    <row r="66" spans="1:3">
      <c r="A66" t="s">
        <v>51</v>
      </c>
      <c r="B66">
        <v>2</v>
      </c>
      <c r="C66">
        <v>590</v>
      </c>
    </row>
    <row r="67" spans="1:3">
      <c r="A67" t="s">
        <v>52</v>
      </c>
      <c r="B67">
        <v>2</v>
      </c>
      <c r="C67">
        <v>609</v>
      </c>
    </row>
    <row r="68" spans="1:3">
      <c r="A68" t="s">
        <v>162</v>
      </c>
      <c r="B68">
        <v>2</v>
      </c>
      <c r="C68">
        <v>674</v>
      </c>
    </row>
    <row r="69" spans="1:3">
      <c r="A69" t="s">
        <v>161</v>
      </c>
      <c r="B69">
        <v>2</v>
      </c>
      <c r="C69">
        <v>681</v>
      </c>
    </row>
    <row r="70" spans="1:3">
      <c r="A70" t="s">
        <v>53</v>
      </c>
      <c r="B70">
        <v>2</v>
      </c>
      <c r="C70">
        <v>710</v>
      </c>
    </row>
    <row r="71" spans="1:3">
      <c r="A71" t="s">
        <v>160</v>
      </c>
      <c r="B71">
        <v>2</v>
      </c>
      <c r="C71">
        <v>711</v>
      </c>
    </row>
    <row r="72" spans="1:3">
      <c r="A72" t="s">
        <v>159</v>
      </c>
      <c r="B72">
        <v>2</v>
      </c>
      <c r="C72">
        <v>717</v>
      </c>
    </row>
    <row r="73" spans="1:3">
      <c r="A73" t="s">
        <v>54</v>
      </c>
      <c r="B73">
        <v>2</v>
      </c>
      <c r="C73">
        <v>790</v>
      </c>
    </row>
    <row r="74" spans="1:3">
      <c r="A74" t="s">
        <v>55</v>
      </c>
      <c r="B74">
        <v>2</v>
      </c>
      <c r="C74">
        <v>840</v>
      </c>
    </row>
    <row r="75" spans="1:3">
      <c r="A75" t="s">
        <v>56</v>
      </c>
      <c r="B75">
        <v>2</v>
      </c>
      <c r="C75">
        <v>860</v>
      </c>
    </row>
    <row r="76" spans="1:3">
      <c r="A76" t="s">
        <v>57</v>
      </c>
      <c r="B76">
        <v>2</v>
      </c>
      <c r="C76">
        <v>3030</v>
      </c>
    </row>
    <row r="78" spans="1:3">
      <c r="A78" s="5" t="s">
        <v>58</v>
      </c>
    </row>
    <row r="79" spans="1:3">
      <c r="A79" s="3" t="s">
        <v>5</v>
      </c>
      <c r="B79" s="4" t="s">
        <v>6</v>
      </c>
      <c r="C79" s="4" t="s">
        <v>7</v>
      </c>
    </row>
    <row r="80" spans="1:3">
      <c r="A80" s="10" t="s">
        <v>64</v>
      </c>
      <c r="B80" s="10">
        <v>2</v>
      </c>
      <c r="C80" s="10">
        <v>1290</v>
      </c>
    </row>
    <row r="81" spans="1:3">
      <c r="A81" s="10" t="s">
        <v>65</v>
      </c>
      <c r="B81" s="10">
        <v>2</v>
      </c>
      <c r="C81" s="10">
        <v>1860</v>
      </c>
    </row>
    <row r="83" spans="1:3">
      <c r="A83" s="5" t="s">
        <v>66</v>
      </c>
    </row>
    <row r="84" spans="1:3">
      <c r="A84" s="3" t="s">
        <v>5</v>
      </c>
      <c r="B84" s="4" t="s">
        <v>6</v>
      </c>
      <c r="C84" s="4" t="s">
        <v>7</v>
      </c>
    </row>
    <row r="85" spans="1:3">
      <c r="A85" t="s">
        <v>73</v>
      </c>
      <c r="B85">
        <v>2</v>
      </c>
      <c r="C85">
        <v>178</v>
      </c>
    </row>
    <row r="86" spans="1:3">
      <c r="A86" t="s">
        <v>72</v>
      </c>
      <c r="B86">
        <v>2</v>
      </c>
      <c r="C86">
        <v>182</v>
      </c>
    </row>
    <row r="87" spans="1:3">
      <c r="A87" t="s">
        <v>68</v>
      </c>
      <c r="B87">
        <v>2</v>
      </c>
      <c r="C87">
        <v>209</v>
      </c>
    </row>
    <row r="88" spans="1:3">
      <c r="A88" t="s">
        <v>67</v>
      </c>
      <c r="B88">
        <v>2</v>
      </c>
      <c r="C88">
        <v>214</v>
      </c>
    </row>
    <row r="89" spans="1:3">
      <c r="A89" t="s">
        <v>69</v>
      </c>
      <c r="B89">
        <v>2</v>
      </c>
      <c r="C89">
        <v>247</v>
      </c>
    </row>
    <row r="90" spans="1:3">
      <c r="A90" t="s">
        <v>74</v>
      </c>
      <c r="B90">
        <v>2</v>
      </c>
      <c r="C90">
        <v>268</v>
      </c>
    </row>
    <row r="91" spans="1:3">
      <c r="A91" t="s">
        <v>75</v>
      </c>
      <c r="B91">
        <v>2</v>
      </c>
      <c r="C91">
        <v>530</v>
      </c>
    </row>
    <row r="92" spans="1:3">
      <c r="A92" t="s">
        <v>70</v>
      </c>
      <c r="B92">
        <v>2</v>
      </c>
      <c r="C92">
        <v>630</v>
      </c>
    </row>
    <row r="94" spans="1:3">
      <c r="A94" s="5" t="s">
        <v>71</v>
      </c>
    </row>
    <row r="95" spans="1:3">
      <c r="A95" s="3" t="s">
        <v>5</v>
      </c>
      <c r="B95" s="4" t="s">
        <v>6</v>
      </c>
      <c r="C95" s="4" t="s">
        <v>7</v>
      </c>
    </row>
    <row r="96" spans="1:3">
      <c r="A96" s="10" t="s">
        <v>76</v>
      </c>
      <c r="B96" s="10">
        <v>2</v>
      </c>
      <c r="C96" s="10">
        <v>1310</v>
      </c>
    </row>
    <row r="97" spans="1:3">
      <c r="A97" s="10" t="s">
        <v>77</v>
      </c>
      <c r="B97" s="10">
        <v>2</v>
      </c>
      <c r="C97" s="10">
        <v>1790</v>
      </c>
    </row>
    <row r="98" spans="1:3">
      <c r="A98" s="10" t="s">
        <v>78</v>
      </c>
      <c r="B98" s="10">
        <v>2</v>
      </c>
      <c r="C98" s="10">
        <v>1930</v>
      </c>
    </row>
    <row r="100" spans="1:3">
      <c r="A100" s="5" t="s">
        <v>123</v>
      </c>
    </row>
    <row r="101" spans="1:3">
      <c r="A101" s="3" t="s">
        <v>5</v>
      </c>
      <c r="B101" s="4" t="s">
        <v>6</v>
      </c>
      <c r="C101" s="4" t="s">
        <v>7</v>
      </c>
    </row>
    <row r="102" spans="1:3">
      <c r="A102" t="s">
        <v>80</v>
      </c>
      <c r="B102">
        <v>2</v>
      </c>
      <c r="C102">
        <v>190</v>
      </c>
    </row>
    <row r="103" spans="1:3">
      <c r="A103" t="s">
        <v>82</v>
      </c>
      <c r="B103">
        <v>2</v>
      </c>
      <c r="C103">
        <v>200</v>
      </c>
    </row>
    <row r="104" spans="1:3">
      <c r="A104" t="s">
        <v>81</v>
      </c>
      <c r="B104">
        <v>2</v>
      </c>
      <c r="C104">
        <v>212</v>
      </c>
    </row>
    <row r="105" spans="1:3">
      <c r="A105" t="s">
        <v>83</v>
      </c>
      <c r="B105">
        <v>2</v>
      </c>
      <c r="C105">
        <v>220</v>
      </c>
    </row>
    <row r="106" spans="1:3">
      <c r="A106" t="s">
        <v>84</v>
      </c>
      <c r="B106">
        <v>2</v>
      </c>
      <c r="C106">
        <v>229</v>
      </c>
    </row>
    <row r="107" spans="1:3">
      <c r="A107" t="s">
        <v>85</v>
      </c>
      <c r="B107">
        <v>2</v>
      </c>
      <c r="C107">
        <v>257</v>
      </c>
    </row>
    <row r="108" spans="1:3">
      <c r="A108" t="s">
        <v>86</v>
      </c>
      <c r="B108">
        <v>2</v>
      </c>
      <c r="C108">
        <v>630</v>
      </c>
    </row>
    <row r="110" spans="1:3">
      <c r="A110" s="5" t="s">
        <v>79</v>
      </c>
    </row>
    <row r="111" spans="1:3">
      <c r="A111" s="3" t="s">
        <v>5</v>
      </c>
      <c r="B111" s="4" t="s">
        <v>6</v>
      </c>
      <c r="C111" s="4" t="s">
        <v>7</v>
      </c>
    </row>
    <row r="112" spans="1:3">
      <c r="A112" s="10" t="s">
        <v>87</v>
      </c>
      <c r="B112" s="10">
        <v>2</v>
      </c>
      <c r="C112" s="10">
        <v>780</v>
      </c>
    </row>
    <row r="113" spans="1:3">
      <c r="A113" s="10" t="s">
        <v>88</v>
      </c>
      <c r="B113" s="10">
        <v>2</v>
      </c>
      <c r="C113" s="10">
        <v>1330</v>
      </c>
    </row>
    <row r="114" spans="1:3">
      <c r="A114" s="10" t="s">
        <v>89</v>
      </c>
      <c r="B114" s="10">
        <v>2</v>
      </c>
      <c r="C114" s="10">
        <v>1370</v>
      </c>
    </row>
    <row r="115" spans="1:3">
      <c r="A115" s="10" t="s">
        <v>90</v>
      </c>
      <c r="B115" s="10">
        <v>2</v>
      </c>
      <c r="C115" s="10">
        <v>3180</v>
      </c>
    </row>
    <row r="117" spans="1:3">
      <c r="A117" s="5" t="s">
        <v>155</v>
      </c>
    </row>
    <row r="118" spans="1:3">
      <c r="A118" s="3" t="s">
        <v>5</v>
      </c>
      <c r="B118" s="4" t="s">
        <v>6</v>
      </c>
      <c r="C118" s="4" t="s">
        <v>7</v>
      </c>
    </row>
    <row r="119" spans="1:3">
      <c r="A119" t="s">
        <v>91</v>
      </c>
      <c r="B119">
        <v>2</v>
      </c>
      <c r="C119">
        <v>780</v>
      </c>
    </row>
    <row r="120" spans="1:3">
      <c r="A120" t="s">
        <v>92</v>
      </c>
      <c r="B120">
        <v>2</v>
      </c>
      <c r="C120">
        <v>1240</v>
      </c>
    </row>
    <row r="122" spans="1:3">
      <c r="A122" s="8" t="s">
        <v>149</v>
      </c>
    </row>
    <row r="123" spans="1:3">
      <c r="A123" s="7" t="s">
        <v>5</v>
      </c>
      <c r="B123" s="6" t="s">
        <v>6</v>
      </c>
      <c r="C123" s="6" t="s">
        <v>7</v>
      </c>
    </row>
    <row r="124" spans="1:3">
      <c r="A124" t="s">
        <v>148</v>
      </c>
      <c r="B124">
        <v>2</v>
      </c>
      <c r="C124">
        <v>3170</v>
      </c>
    </row>
    <row r="126" spans="1:3">
      <c r="A126" s="8" t="s">
        <v>147</v>
      </c>
    </row>
    <row r="127" spans="1:3">
      <c r="A127" s="7" t="s">
        <v>5</v>
      </c>
      <c r="B127" s="6" t="s">
        <v>6</v>
      </c>
      <c r="C127" s="6" t="s">
        <v>7</v>
      </c>
    </row>
    <row r="128" spans="1:3">
      <c r="A128" t="s">
        <v>146</v>
      </c>
      <c r="B128">
        <v>2</v>
      </c>
      <c r="C128">
        <v>3050</v>
      </c>
    </row>
    <row r="130" spans="1:3">
      <c r="A130" s="8" t="s">
        <v>25</v>
      </c>
    </row>
    <row r="131" spans="1:3">
      <c r="A131" s="7" t="s">
        <v>5</v>
      </c>
      <c r="B131" s="6" t="s">
        <v>6</v>
      </c>
      <c r="C131" s="6" t="s">
        <v>7</v>
      </c>
    </row>
    <row r="132" spans="1:3">
      <c r="A132" t="s">
        <v>145</v>
      </c>
      <c r="B132">
        <v>2</v>
      </c>
      <c r="C132">
        <v>251</v>
      </c>
    </row>
    <row r="133" spans="1:3">
      <c r="A133" t="s">
        <v>144</v>
      </c>
      <c r="B133">
        <v>2</v>
      </c>
      <c r="C133">
        <v>260</v>
      </c>
    </row>
    <row r="134" spans="1:3">
      <c r="A134" t="s">
        <v>143</v>
      </c>
      <c r="B134">
        <v>2</v>
      </c>
      <c r="C134">
        <v>272</v>
      </c>
    </row>
    <row r="135" spans="1:3">
      <c r="A135" t="s">
        <v>185</v>
      </c>
      <c r="B135">
        <v>4</v>
      </c>
      <c r="C135">
        <v>313</v>
      </c>
    </row>
    <row r="136" spans="1:3">
      <c r="A136" t="s">
        <v>140</v>
      </c>
      <c r="B136">
        <v>2</v>
      </c>
      <c r="C136">
        <v>318</v>
      </c>
    </row>
    <row r="137" spans="1:3">
      <c r="A137" t="s">
        <v>139</v>
      </c>
      <c r="B137">
        <v>2</v>
      </c>
      <c r="C137">
        <v>323</v>
      </c>
    </row>
    <row r="138" spans="1:3">
      <c r="A138" t="s">
        <v>138</v>
      </c>
      <c r="B138">
        <v>2</v>
      </c>
      <c r="C138">
        <v>344</v>
      </c>
    </row>
    <row r="139" spans="1:3">
      <c r="A139" t="s">
        <v>137</v>
      </c>
      <c r="B139">
        <v>2</v>
      </c>
      <c r="C139">
        <v>346</v>
      </c>
    </row>
    <row r="140" spans="1:3">
      <c r="A140" t="s">
        <v>136</v>
      </c>
      <c r="B140">
        <v>2</v>
      </c>
      <c r="C140">
        <v>352</v>
      </c>
    </row>
    <row r="141" spans="1:3">
      <c r="A141" s="12" t="s">
        <v>198</v>
      </c>
      <c r="B141">
        <v>2</v>
      </c>
      <c r="C141">
        <v>363</v>
      </c>
    </row>
    <row r="142" spans="1:3">
      <c r="A142" t="s">
        <v>135</v>
      </c>
      <c r="B142">
        <v>2</v>
      </c>
      <c r="C142">
        <v>399</v>
      </c>
    </row>
    <row r="143" spans="1:3">
      <c r="A143" t="s">
        <v>184</v>
      </c>
      <c r="B143">
        <v>4</v>
      </c>
      <c r="C143">
        <v>480</v>
      </c>
    </row>
    <row r="144" spans="1:3">
      <c r="A144" t="s">
        <v>171</v>
      </c>
      <c r="B144">
        <v>2</v>
      </c>
      <c r="C144">
        <v>487</v>
      </c>
    </row>
    <row r="145" spans="1:3">
      <c r="A145" t="s">
        <v>131</v>
      </c>
      <c r="B145">
        <v>2</v>
      </c>
      <c r="C145">
        <v>505</v>
      </c>
    </row>
    <row r="146" spans="1:3">
      <c r="A146" t="s">
        <v>130</v>
      </c>
      <c r="B146">
        <v>2</v>
      </c>
      <c r="C146">
        <v>510</v>
      </c>
    </row>
    <row r="147" spans="1:3">
      <c r="A147" t="s">
        <v>152</v>
      </c>
      <c r="B147">
        <v>2</v>
      </c>
      <c r="C147">
        <v>530</v>
      </c>
    </row>
    <row r="148" spans="1:3">
      <c r="A148" t="s">
        <v>129</v>
      </c>
      <c r="B148">
        <v>2</v>
      </c>
      <c r="C148">
        <v>549</v>
      </c>
    </row>
    <row r="149" spans="1:3">
      <c r="A149" t="s">
        <v>128</v>
      </c>
      <c r="B149">
        <v>2</v>
      </c>
      <c r="C149">
        <v>630</v>
      </c>
    </row>
    <row r="150" spans="1:3">
      <c r="A150" t="s">
        <v>127</v>
      </c>
      <c r="B150">
        <v>2</v>
      </c>
      <c r="C150">
        <v>1310</v>
      </c>
    </row>
    <row r="152" spans="1:3">
      <c r="A152" s="8" t="s">
        <v>66</v>
      </c>
    </row>
    <row r="153" spans="1:3">
      <c r="A153" s="7" t="s">
        <v>5</v>
      </c>
      <c r="B153" s="6" t="s">
        <v>6</v>
      </c>
      <c r="C153" s="6" t="s">
        <v>7</v>
      </c>
    </row>
    <row r="154" spans="1:3">
      <c r="A154" t="s">
        <v>126</v>
      </c>
      <c r="B154">
        <v>2</v>
      </c>
      <c r="C154">
        <v>780</v>
      </c>
    </row>
    <row r="155" spans="1:3">
      <c r="A155" t="s">
        <v>125</v>
      </c>
      <c r="B155">
        <v>2</v>
      </c>
      <c r="C155">
        <v>1480</v>
      </c>
    </row>
    <row r="156" spans="1:3">
      <c r="A156" t="s">
        <v>124</v>
      </c>
      <c r="B156">
        <v>2</v>
      </c>
      <c r="C156">
        <v>1520</v>
      </c>
    </row>
    <row r="158" spans="1:3">
      <c r="A158" s="8" t="s">
        <v>123</v>
      </c>
    </row>
    <row r="159" spans="1:3">
      <c r="A159" s="7" t="s">
        <v>5</v>
      </c>
      <c r="B159" s="6" t="s">
        <v>6</v>
      </c>
      <c r="C159" s="6" t="s">
        <v>7</v>
      </c>
    </row>
    <row r="160" spans="1:3">
      <c r="A160" t="s">
        <v>122</v>
      </c>
      <c r="B160">
        <v>2</v>
      </c>
      <c r="C160">
        <v>1580</v>
      </c>
    </row>
    <row r="161" spans="1:3">
      <c r="A161" t="s">
        <v>121</v>
      </c>
      <c r="B161">
        <v>2</v>
      </c>
      <c r="C161">
        <v>1620</v>
      </c>
    </row>
    <row r="162" spans="1:3">
      <c r="A162" t="s">
        <v>120</v>
      </c>
      <c r="B162">
        <v>2</v>
      </c>
      <c r="C162">
        <v>3160</v>
      </c>
    </row>
    <row r="164" spans="1:3">
      <c r="A164" s="8" t="s">
        <v>119</v>
      </c>
    </row>
    <row r="166" spans="1:3">
      <c r="A166" s="8" t="s">
        <v>4</v>
      </c>
    </row>
    <row r="167" spans="1:3">
      <c r="A167" s="7" t="s">
        <v>5</v>
      </c>
      <c r="B167" s="6" t="s">
        <v>6</v>
      </c>
      <c r="C167" s="6" t="s">
        <v>7</v>
      </c>
    </row>
    <row r="168" spans="1:3">
      <c r="A168" t="s">
        <v>118</v>
      </c>
      <c r="B168">
        <v>2</v>
      </c>
      <c r="C168">
        <v>1280</v>
      </c>
    </row>
    <row r="169" spans="1:3">
      <c r="A169" s="9" t="s">
        <v>176</v>
      </c>
    </row>
    <row r="171" spans="1:3">
      <c r="A171" s="8" t="s">
        <v>154</v>
      </c>
    </row>
    <row r="172" spans="1:3">
      <c r="A172" s="7" t="s">
        <v>5</v>
      </c>
      <c r="B172" s="6" t="s">
        <v>6</v>
      </c>
      <c r="C172" s="6" t="s">
        <v>7</v>
      </c>
    </row>
    <row r="173" spans="1:3">
      <c r="A173" t="s">
        <v>117</v>
      </c>
      <c r="B173">
        <v>2</v>
      </c>
      <c r="C173">
        <v>3050</v>
      </c>
    </row>
    <row r="175" spans="1:3">
      <c r="A175" s="8" t="s">
        <v>153</v>
      </c>
    </row>
    <row r="176" spans="1:3">
      <c r="A176" s="7" t="s">
        <v>5</v>
      </c>
      <c r="B176" s="6" t="s">
        <v>6</v>
      </c>
      <c r="C176" s="6" t="s">
        <v>7</v>
      </c>
    </row>
    <row r="178" spans="1:3">
      <c r="A178" t="s">
        <v>116</v>
      </c>
      <c r="B178">
        <v>2</v>
      </c>
      <c r="C178">
        <v>543</v>
      </c>
    </row>
    <row r="179" spans="1:3">
      <c r="A179" t="s">
        <v>115</v>
      </c>
      <c r="B179">
        <v>2</v>
      </c>
      <c r="C179">
        <v>663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7"/>
  <sheetViews>
    <sheetView topLeftCell="A133" workbookViewId="0">
      <selection activeCell="A139" sqref="A139"/>
    </sheetView>
  </sheetViews>
  <sheetFormatPr defaultRowHeight="15"/>
  <cols>
    <col min="1" max="1" width="56" customWidth="1"/>
  </cols>
  <sheetData>
    <row r="1" spans="1:10" ht="20.25">
      <c r="A1" s="1" t="s">
        <v>0</v>
      </c>
    </row>
    <row r="2" spans="1:10">
      <c r="A2" s="2" t="s">
        <v>183</v>
      </c>
    </row>
    <row r="3" spans="1:10">
      <c r="A3" s="2"/>
      <c r="B3" s="2"/>
    </row>
    <row r="5" spans="1:10">
      <c r="A5" s="5" t="s">
        <v>4</v>
      </c>
    </row>
    <row r="6" spans="1:10" ht="20.25">
      <c r="A6" s="3" t="s">
        <v>5</v>
      </c>
      <c r="B6" s="4" t="s">
        <v>6</v>
      </c>
      <c r="C6" s="4" t="s">
        <v>7</v>
      </c>
      <c r="F6" s="1" t="s">
        <v>93</v>
      </c>
    </row>
    <row r="7" spans="1:10">
      <c r="A7" t="s">
        <v>8</v>
      </c>
      <c r="B7">
        <v>2</v>
      </c>
      <c r="C7">
        <v>1610</v>
      </c>
      <c r="F7" s="2" t="s">
        <v>1</v>
      </c>
      <c r="G7" s="2" t="s">
        <v>181</v>
      </c>
    </row>
    <row r="8" spans="1:10">
      <c r="A8" s="9" t="s">
        <v>182</v>
      </c>
      <c r="F8" s="2" t="s">
        <v>3</v>
      </c>
      <c r="G8" s="2" t="s">
        <v>181</v>
      </c>
    </row>
    <row r="9" spans="1:10">
      <c r="A9" s="9"/>
    </row>
    <row r="10" spans="1:10">
      <c r="A10" s="5" t="s">
        <v>9</v>
      </c>
      <c r="F10" s="3" t="s">
        <v>94</v>
      </c>
    </row>
    <row r="11" spans="1:10">
      <c r="A11" s="3" t="s">
        <v>5</v>
      </c>
      <c r="B11" s="4" t="s">
        <v>6</v>
      </c>
      <c r="C11" s="4" t="s">
        <v>7</v>
      </c>
    </row>
    <row r="12" spans="1:10">
      <c r="A12" s="10" t="s">
        <v>10</v>
      </c>
      <c r="B12" s="10">
        <v>2</v>
      </c>
      <c r="C12" s="10">
        <v>827</v>
      </c>
      <c r="G12" s="4" t="s">
        <v>95</v>
      </c>
      <c r="H12" s="4" t="s">
        <v>96</v>
      </c>
      <c r="I12" s="4" t="s">
        <v>97</v>
      </c>
      <c r="J12" s="4" t="s">
        <v>98</v>
      </c>
    </row>
    <row r="13" spans="1:10">
      <c r="A13" s="10" t="s">
        <v>11</v>
      </c>
      <c r="B13" s="10">
        <v>2</v>
      </c>
      <c r="C13" s="10">
        <v>1464</v>
      </c>
    </row>
    <row r="14" spans="1:10">
      <c r="A14" s="10" t="s">
        <v>12</v>
      </c>
      <c r="B14" s="10">
        <v>2</v>
      </c>
      <c r="C14" s="10">
        <v>1506</v>
      </c>
      <c r="F14" s="3" t="s">
        <v>99</v>
      </c>
      <c r="G14">
        <f>3538+1633+303+(-7-5+5)</f>
        <v>5467</v>
      </c>
      <c r="H14">
        <f>3538+1591+293+(-7-5+5)</f>
        <v>5415</v>
      </c>
      <c r="I14">
        <f>3241+1719+611+(-7-4+5)</f>
        <v>5565</v>
      </c>
      <c r="J14">
        <f>1358+1298+2047+912+674+(0-3-3-3+5)</f>
        <v>6285</v>
      </c>
    </row>
    <row r="15" spans="1:10">
      <c r="A15" s="10" t="s">
        <v>13</v>
      </c>
      <c r="B15" s="10">
        <v>2</v>
      </c>
      <c r="C15" s="10">
        <v>1570</v>
      </c>
      <c r="F15" s="3" t="s">
        <v>100</v>
      </c>
      <c r="G15">
        <f>3538+1633+274+(-7-5+5)</f>
        <v>5438</v>
      </c>
      <c r="H15">
        <f>3538+1591+262+(-7-5+5)</f>
        <v>5384</v>
      </c>
      <c r="I15">
        <f>3241+1719+549+(-7-4+5)</f>
        <v>5503</v>
      </c>
      <c r="J15">
        <f>1358+1298+2047+912+414+(0-3-3-3+5)</f>
        <v>6025</v>
      </c>
    </row>
    <row r="16" spans="1:10">
      <c r="A16" s="10" t="s">
        <v>14</v>
      </c>
      <c r="B16" s="10">
        <v>2</v>
      </c>
      <c r="C16" s="10">
        <v>1591</v>
      </c>
      <c r="F16" s="3" t="s">
        <v>101</v>
      </c>
      <c r="G16">
        <f>3538+1612+257+(-7-5+5)</f>
        <v>5400</v>
      </c>
      <c r="H16">
        <f>3538+1570+251+(-7-5+5)</f>
        <v>5352</v>
      </c>
      <c r="I16">
        <f>3241+1719+541+(-7-4+5)</f>
        <v>5495</v>
      </c>
      <c r="J16">
        <f>1358+1298+2047+912+382+(0-3-3-3+5)</f>
        <v>5993</v>
      </c>
    </row>
    <row r="17" spans="1:10">
      <c r="A17" s="10" t="s">
        <v>15</v>
      </c>
      <c r="B17" s="10">
        <v>2</v>
      </c>
      <c r="C17" s="10">
        <v>3591</v>
      </c>
      <c r="F17" s="3" t="s">
        <v>102</v>
      </c>
      <c r="G17">
        <f>3538+1612+266+(-7-5+5)</f>
        <v>5409</v>
      </c>
      <c r="H17">
        <f>3538+1570+260+(-7-5+5)</f>
        <v>5361</v>
      </c>
      <c r="I17">
        <f>3241+1675+574+(-7-4+5)</f>
        <v>5484</v>
      </c>
      <c r="J17">
        <f>1358+1298+2047+891+307+(0-3-3-3+5)</f>
        <v>5897</v>
      </c>
    </row>
    <row r="18" spans="1:10">
      <c r="F18" s="3" t="s">
        <v>103</v>
      </c>
      <c r="G18">
        <f>3591+1506+248+(-7-5+5)</f>
        <v>5338</v>
      </c>
      <c r="H18">
        <f>3591+1453+257+(-5-4+5)</f>
        <v>5297</v>
      </c>
      <c r="I18">
        <f>3241+1675+544+(-7-4+5)</f>
        <v>5454</v>
      </c>
      <c r="J18">
        <f>1358+1298+2047+891+368+(0-3-3-3+5)</f>
        <v>5958</v>
      </c>
    </row>
    <row r="19" spans="1:10">
      <c r="A19" s="5" t="s">
        <v>16</v>
      </c>
      <c r="F19" s="3" t="s">
        <v>104</v>
      </c>
      <c r="G19">
        <f>3591+1506+223+(-7-5+5)</f>
        <v>5313</v>
      </c>
      <c r="H19">
        <f>3591+1453+231+(-5-4+5)</f>
        <v>5271</v>
      </c>
      <c r="I19">
        <f>3241+1675+569+(-7-4+5)</f>
        <v>5479</v>
      </c>
      <c r="J19">
        <f>1358+1298+1899+838+410+(0-3-3-3+5)</f>
        <v>5799</v>
      </c>
    </row>
    <row r="20" spans="1:10">
      <c r="A20" s="3" t="s">
        <v>5</v>
      </c>
      <c r="B20" s="4" t="s">
        <v>6</v>
      </c>
      <c r="C20" s="4" t="s">
        <v>7</v>
      </c>
      <c r="F20" s="3" t="s">
        <v>105</v>
      </c>
      <c r="G20">
        <f>3591+1464+228+(-7-4+5)</f>
        <v>5277</v>
      </c>
      <c r="H20">
        <f>3591+1411+238+(-5-4+5)</f>
        <v>5236</v>
      </c>
      <c r="I20">
        <f>3368+1612+457+(-5-4+5)</f>
        <v>5433</v>
      </c>
      <c r="J20">
        <f>1358+1298+1899+838+321+(0-3-3-3+5)</f>
        <v>5710</v>
      </c>
    </row>
    <row r="21" spans="1:10">
      <c r="A21" s="10" t="s">
        <v>17</v>
      </c>
      <c r="B21" s="10">
        <v>2</v>
      </c>
      <c r="C21" s="10">
        <v>1612</v>
      </c>
      <c r="F21" s="3" t="s">
        <v>106</v>
      </c>
      <c r="G21">
        <f>3591+1464+237+(-7-4+5)</f>
        <v>5286</v>
      </c>
      <c r="H21">
        <f>3591+1411+246+(-5-4+5)</f>
        <v>5244</v>
      </c>
      <c r="I21">
        <f>3368+1612+402+(-5-4+5)</f>
        <v>5378</v>
      </c>
      <c r="J21">
        <f>1358+1298+1899+753+382+(0-3-3-3+5)</f>
        <v>5686</v>
      </c>
    </row>
    <row r="22" spans="1:10">
      <c r="A22" s="10" t="s">
        <v>18</v>
      </c>
      <c r="B22" s="10">
        <v>2</v>
      </c>
      <c r="C22" s="10">
        <v>1633</v>
      </c>
      <c r="F22" s="3" t="s">
        <v>107</v>
      </c>
      <c r="G22">
        <f>3379+827+668+321+(-5-4-3+5)</f>
        <v>5188</v>
      </c>
      <c r="H22">
        <f>3379+827+668+288+(-5-4-3+5)</f>
        <v>5155</v>
      </c>
      <c r="I22">
        <f>3368+1612+407+(-5-4+5)</f>
        <v>5383</v>
      </c>
      <c r="J22">
        <f>1358+1298+1899+753+437+(0-3-3-3+5)</f>
        <v>5741</v>
      </c>
    </row>
    <row r="23" spans="1:10">
      <c r="A23" s="10" t="s">
        <v>19</v>
      </c>
      <c r="B23" s="10">
        <v>2</v>
      </c>
      <c r="C23" s="10">
        <v>3379</v>
      </c>
      <c r="F23" s="3" t="s">
        <v>108</v>
      </c>
      <c r="G23">
        <f>3379+827+668+281+(-5-4-3+5)</f>
        <v>5148</v>
      </c>
      <c r="H23">
        <f>3379+827+668+248+(-5-4-3+5)</f>
        <v>5115</v>
      </c>
      <c r="I23">
        <f>3368+1569+419+(-5-4+5)</f>
        <v>5352</v>
      </c>
      <c r="J23">
        <f>1358+1298+1973+626+426+(0-3-3-3+5)</f>
        <v>5677</v>
      </c>
    </row>
    <row r="24" spans="1:10">
      <c r="A24" s="10" t="s">
        <v>20</v>
      </c>
      <c r="B24" s="10">
        <v>2</v>
      </c>
      <c r="C24" s="10">
        <v>3538</v>
      </c>
      <c r="F24" s="3" t="s">
        <v>109</v>
      </c>
      <c r="G24">
        <f>3379+827+562+337+(-5-4-3+5)</f>
        <v>5098</v>
      </c>
      <c r="H24">
        <f>3379+827+562+300+(-5-4-3+5)</f>
        <v>5061</v>
      </c>
      <c r="I24">
        <f>3368+1569+381+(-5-4+5)</f>
        <v>5314</v>
      </c>
      <c r="J24">
        <f>1358+1298+1973+626+380+(0-3-3-3+5)</f>
        <v>5631</v>
      </c>
    </row>
    <row r="25" spans="1:10">
      <c r="F25" s="3" t="s">
        <v>110</v>
      </c>
      <c r="G25">
        <f>3379+827+562+336+(-5-4-3+5)</f>
        <v>5097</v>
      </c>
      <c r="H25">
        <f>3379+827+562+300+(-5-4-3+5)</f>
        <v>5061</v>
      </c>
      <c r="I25">
        <f>3368+1569+402+(-5-4+5)</f>
        <v>5335</v>
      </c>
      <c r="J25">
        <f>1358+1298+1973+583+421+(0-3-3-3+5)</f>
        <v>5629</v>
      </c>
    </row>
    <row r="26" spans="1:10">
      <c r="A26" s="5" t="s">
        <v>21</v>
      </c>
      <c r="F26" s="3" t="s">
        <v>111</v>
      </c>
      <c r="G26">
        <f>3379+1389+275+(-5-4+5)</f>
        <v>5039</v>
      </c>
      <c r="H26">
        <f>3379+1368+266+(-5-3+5)</f>
        <v>5010</v>
      </c>
      <c r="I26">
        <f>3358+827+668+370+(-5-3-3+5)</f>
        <v>5217</v>
      </c>
      <c r="J26">
        <f>1358+1298+1973+583+438+(0-3-3-3+5)</f>
        <v>5646</v>
      </c>
    </row>
    <row r="27" spans="1:10">
      <c r="A27" s="3" t="s">
        <v>5</v>
      </c>
      <c r="B27" s="4" t="s">
        <v>6</v>
      </c>
      <c r="C27" s="4" t="s">
        <v>7</v>
      </c>
      <c r="F27" s="3" t="s">
        <v>112</v>
      </c>
      <c r="G27">
        <f>3379+1389+273+(-5-4+5)</f>
        <v>5037</v>
      </c>
      <c r="H27">
        <f>3379+1368+262+(-5-3+5)</f>
        <v>5006</v>
      </c>
      <c r="I27">
        <f>3358+827+668+325+(-5-3-3+5)</f>
        <v>5172</v>
      </c>
      <c r="J27">
        <f>1358+1298+1973+583+490+(0-3-3-3+5)</f>
        <v>5698</v>
      </c>
    </row>
    <row r="28" spans="1:10">
      <c r="A28" s="10" t="s">
        <v>22</v>
      </c>
      <c r="B28" s="10">
        <v>2</v>
      </c>
      <c r="C28" s="10">
        <v>3591</v>
      </c>
      <c r="F28" s="3" t="s">
        <v>113</v>
      </c>
      <c r="G28">
        <f>827+3221+796+(-3-3+5)</f>
        <v>4843</v>
      </c>
      <c r="H28">
        <f>827+3221+790+(-3-3+5)</f>
        <v>4837</v>
      </c>
      <c r="I28">
        <f>3358+827+562+374+(-5-3-3+5)</f>
        <v>5115</v>
      </c>
    </row>
    <row r="29" spans="1:10">
      <c r="F29" s="3" t="s">
        <v>114</v>
      </c>
      <c r="G29">
        <f>827+3221+750+(-3-3+5)</f>
        <v>4797</v>
      </c>
      <c r="H29">
        <f>827+3221+757+(-3-3+5)</f>
        <v>4804</v>
      </c>
      <c r="I29">
        <f>3358+827+562+369+(-5-3-3+5)</f>
        <v>5110</v>
      </c>
    </row>
    <row r="30" spans="1:10">
      <c r="A30" s="5" t="s">
        <v>23</v>
      </c>
      <c r="F30" s="3" t="s">
        <v>150</v>
      </c>
      <c r="I30">
        <f>3358+1389+312+(-5-3+5)</f>
        <v>5056</v>
      </c>
    </row>
    <row r="31" spans="1:10">
      <c r="A31" s="3" t="s">
        <v>5</v>
      </c>
      <c r="B31" s="4" t="s">
        <v>6</v>
      </c>
      <c r="C31" s="4" t="s">
        <v>7</v>
      </c>
      <c r="F31" s="3" t="s">
        <v>151</v>
      </c>
      <c r="I31">
        <f>3358+1389+302+(-5-3+5)</f>
        <v>5046</v>
      </c>
    </row>
    <row r="32" spans="1:10">
      <c r="A32" s="10" t="s">
        <v>24</v>
      </c>
      <c r="B32" s="10">
        <v>2</v>
      </c>
      <c r="C32" s="10">
        <v>3538</v>
      </c>
    </row>
    <row r="34" spans="1:3">
      <c r="A34" s="5" t="s">
        <v>25</v>
      </c>
    </row>
    <row r="35" spans="1:3">
      <c r="A35" s="3" t="s">
        <v>5</v>
      </c>
      <c r="B35" s="4" t="s">
        <v>6</v>
      </c>
      <c r="C35" s="4" t="s">
        <v>7</v>
      </c>
    </row>
    <row r="36" spans="1:3">
      <c r="A36" t="s">
        <v>26</v>
      </c>
      <c r="B36">
        <v>2</v>
      </c>
      <c r="C36">
        <v>231</v>
      </c>
    </row>
    <row r="37" spans="1:3">
      <c r="A37" t="s">
        <v>27</v>
      </c>
      <c r="B37">
        <v>2</v>
      </c>
      <c r="C37">
        <v>238</v>
      </c>
    </row>
    <row r="38" spans="1:3">
      <c r="A38" t="s">
        <v>30</v>
      </c>
      <c r="B38">
        <v>2</v>
      </c>
      <c r="C38">
        <v>246</v>
      </c>
    </row>
    <row r="39" spans="1:3">
      <c r="A39" t="s">
        <v>29</v>
      </c>
      <c r="B39">
        <v>2</v>
      </c>
      <c r="C39">
        <v>248</v>
      </c>
    </row>
    <row r="40" spans="1:3">
      <c r="A40" t="s">
        <v>166</v>
      </c>
      <c r="B40">
        <v>2</v>
      </c>
      <c r="C40">
        <v>251</v>
      </c>
    </row>
    <row r="41" spans="1:3">
      <c r="A41" t="s">
        <v>180</v>
      </c>
      <c r="B41">
        <v>4</v>
      </c>
      <c r="C41">
        <v>262</v>
      </c>
    </row>
    <row r="42" spans="1:3">
      <c r="A42" t="s">
        <v>32</v>
      </c>
      <c r="B42">
        <v>2</v>
      </c>
      <c r="C42">
        <v>266</v>
      </c>
    </row>
    <row r="43" spans="1:3">
      <c r="A43" t="s">
        <v>59</v>
      </c>
      <c r="B43">
        <v>2</v>
      </c>
      <c r="C43">
        <v>273</v>
      </c>
    </row>
    <row r="44" spans="1:3">
      <c r="A44" t="s">
        <v>60</v>
      </c>
      <c r="B44">
        <v>2</v>
      </c>
      <c r="C44">
        <v>275</v>
      </c>
    </row>
    <row r="45" spans="1:3">
      <c r="A45" t="s">
        <v>61</v>
      </c>
      <c r="B45">
        <v>2</v>
      </c>
      <c r="C45">
        <v>281</v>
      </c>
    </row>
    <row r="46" spans="1:3">
      <c r="A46" t="s">
        <v>33</v>
      </c>
      <c r="B46">
        <v>2</v>
      </c>
      <c r="C46">
        <v>288</v>
      </c>
    </row>
    <row r="47" spans="1:3">
      <c r="A47" t="s">
        <v>179</v>
      </c>
      <c r="B47">
        <v>4</v>
      </c>
      <c r="C47">
        <v>300</v>
      </c>
    </row>
    <row r="48" spans="1:3">
      <c r="A48" t="s">
        <v>36</v>
      </c>
      <c r="B48">
        <v>2</v>
      </c>
      <c r="C48">
        <v>307</v>
      </c>
    </row>
    <row r="49" spans="1:3">
      <c r="A49" t="s">
        <v>37</v>
      </c>
      <c r="B49">
        <v>2</v>
      </c>
      <c r="C49">
        <v>321</v>
      </c>
    </row>
    <row r="50" spans="1:3">
      <c r="A50" t="s">
        <v>62</v>
      </c>
      <c r="B50">
        <v>2</v>
      </c>
      <c r="C50">
        <v>336</v>
      </c>
    </row>
    <row r="51" spans="1:3">
      <c r="A51" t="s">
        <v>63</v>
      </c>
      <c r="B51">
        <v>2</v>
      </c>
      <c r="C51">
        <v>337</v>
      </c>
    </row>
    <row r="52" spans="1:3">
      <c r="A52" t="s">
        <v>38</v>
      </c>
      <c r="B52">
        <v>2</v>
      </c>
      <c r="C52">
        <v>368</v>
      </c>
    </row>
    <row r="53" spans="1:3">
      <c r="A53" t="s">
        <v>178</v>
      </c>
      <c r="B53">
        <v>4</v>
      </c>
      <c r="C53">
        <v>382</v>
      </c>
    </row>
    <row r="54" spans="1:3">
      <c r="A54" t="s">
        <v>42</v>
      </c>
      <c r="B54">
        <v>2</v>
      </c>
      <c r="C54">
        <v>410</v>
      </c>
    </row>
    <row r="55" spans="1:3">
      <c r="A55" t="s">
        <v>41</v>
      </c>
      <c r="B55">
        <v>2</v>
      </c>
      <c r="C55">
        <v>414</v>
      </c>
    </row>
    <row r="56" spans="1:3">
      <c r="A56" t="s">
        <v>43</v>
      </c>
      <c r="B56">
        <v>2</v>
      </c>
      <c r="C56">
        <v>380</v>
      </c>
    </row>
    <row r="57" spans="1:3">
      <c r="A57" t="s">
        <v>44</v>
      </c>
      <c r="B57">
        <v>2</v>
      </c>
      <c r="C57">
        <v>437</v>
      </c>
    </row>
    <row r="58" spans="1:3">
      <c r="A58" t="s">
        <v>45</v>
      </c>
      <c r="B58">
        <v>2</v>
      </c>
      <c r="C58">
        <v>426</v>
      </c>
    </row>
    <row r="59" spans="1:3">
      <c r="A59" t="s">
        <v>46</v>
      </c>
      <c r="B59">
        <v>2</v>
      </c>
      <c r="C59">
        <v>421</v>
      </c>
    </row>
    <row r="60" spans="1:3">
      <c r="A60" t="s">
        <v>47</v>
      </c>
      <c r="B60">
        <v>2</v>
      </c>
      <c r="C60">
        <v>438</v>
      </c>
    </row>
    <row r="61" spans="1:3">
      <c r="A61" t="s">
        <v>49</v>
      </c>
      <c r="B61">
        <v>2</v>
      </c>
      <c r="C61">
        <v>490</v>
      </c>
    </row>
    <row r="62" spans="1:3">
      <c r="A62" t="s">
        <v>48</v>
      </c>
      <c r="B62">
        <v>2</v>
      </c>
      <c r="C62">
        <v>562</v>
      </c>
    </row>
    <row r="63" spans="1:3">
      <c r="A63" t="s">
        <v>50</v>
      </c>
      <c r="B63">
        <v>2</v>
      </c>
      <c r="C63">
        <v>583</v>
      </c>
    </row>
    <row r="64" spans="1:3">
      <c r="A64" t="s">
        <v>51</v>
      </c>
      <c r="B64">
        <v>2</v>
      </c>
      <c r="C64">
        <v>626</v>
      </c>
    </row>
    <row r="65" spans="1:3">
      <c r="A65" t="s">
        <v>52</v>
      </c>
      <c r="B65">
        <v>2</v>
      </c>
      <c r="C65">
        <v>674</v>
      </c>
    </row>
    <row r="66" spans="1:3">
      <c r="A66" t="s">
        <v>162</v>
      </c>
      <c r="B66">
        <v>2</v>
      </c>
      <c r="C66">
        <v>750</v>
      </c>
    </row>
    <row r="67" spans="1:3">
      <c r="A67" t="s">
        <v>53</v>
      </c>
      <c r="B67">
        <v>2</v>
      </c>
      <c r="C67">
        <v>753</v>
      </c>
    </row>
    <row r="68" spans="1:3">
      <c r="A68" t="s">
        <v>161</v>
      </c>
      <c r="B68">
        <v>2</v>
      </c>
      <c r="C68">
        <v>757</v>
      </c>
    </row>
    <row r="69" spans="1:3">
      <c r="A69" t="s">
        <v>160</v>
      </c>
      <c r="B69">
        <v>2</v>
      </c>
      <c r="C69">
        <v>790</v>
      </c>
    </row>
    <row r="70" spans="1:3">
      <c r="A70" t="s">
        <v>159</v>
      </c>
      <c r="B70">
        <v>2</v>
      </c>
      <c r="C70">
        <v>796</v>
      </c>
    </row>
    <row r="71" spans="1:3">
      <c r="A71" t="s">
        <v>54</v>
      </c>
      <c r="B71">
        <v>2</v>
      </c>
      <c r="C71">
        <v>838</v>
      </c>
    </row>
    <row r="72" spans="1:3">
      <c r="A72" t="s">
        <v>55</v>
      </c>
      <c r="B72">
        <v>2</v>
      </c>
      <c r="C72">
        <v>891</v>
      </c>
    </row>
    <row r="73" spans="1:3">
      <c r="A73" t="s">
        <v>56</v>
      </c>
      <c r="B73">
        <v>2</v>
      </c>
      <c r="C73">
        <v>912</v>
      </c>
    </row>
    <row r="74" spans="1:3">
      <c r="A74" t="s">
        <v>57</v>
      </c>
      <c r="B74">
        <v>2</v>
      </c>
      <c r="C74">
        <v>3221</v>
      </c>
    </row>
    <row r="76" spans="1:3">
      <c r="A76" s="5" t="s">
        <v>58</v>
      </c>
    </row>
    <row r="77" spans="1:3">
      <c r="A77" s="3" t="s">
        <v>5</v>
      </c>
      <c r="B77" s="4" t="s">
        <v>6</v>
      </c>
      <c r="C77" s="4" t="s">
        <v>7</v>
      </c>
    </row>
    <row r="78" spans="1:3">
      <c r="A78" s="10" t="s">
        <v>64</v>
      </c>
      <c r="B78" s="10">
        <v>2</v>
      </c>
      <c r="C78" s="10">
        <v>1368</v>
      </c>
    </row>
    <row r="79" spans="1:3">
      <c r="A79" s="10" t="s">
        <v>65</v>
      </c>
      <c r="B79" s="10">
        <v>2</v>
      </c>
      <c r="C79" s="10">
        <v>1973</v>
      </c>
    </row>
    <row r="81" spans="1:3">
      <c r="A81" s="5" t="s">
        <v>66</v>
      </c>
    </row>
    <row r="82" spans="1:3">
      <c r="A82" s="3" t="s">
        <v>5</v>
      </c>
      <c r="B82" s="4" t="s">
        <v>6</v>
      </c>
      <c r="C82" s="4" t="s">
        <v>7</v>
      </c>
    </row>
    <row r="83" spans="1:3">
      <c r="A83" t="s">
        <v>73</v>
      </c>
      <c r="B83">
        <v>2</v>
      </c>
      <c r="C83">
        <v>223</v>
      </c>
    </row>
    <row r="84" spans="1:3">
      <c r="A84" t="s">
        <v>72</v>
      </c>
      <c r="B84">
        <v>2</v>
      </c>
      <c r="C84">
        <v>228</v>
      </c>
    </row>
    <row r="85" spans="1:3">
      <c r="A85" t="s">
        <v>68</v>
      </c>
      <c r="B85">
        <v>2</v>
      </c>
      <c r="C85">
        <v>257</v>
      </c>
    </row>
    <row r="86" spans="1:3">
      <c r="A86" t="s">
        <v>67</v>
      </c>
      <c r="B86">
        <v>2</v>
      </c>
      <c r="C86">
        <v>260</v>
      </c>
    </row>
    <row r="87" spans="1:3">
      <c r="A87" t="s">
        <v>69</v>
      </c>
      <c r="B87">
        <v>2</v>
      </c>
      <c r="C87">
        <v>293</v>
      </c>
    </row>
    <row r="88" spans="1:3">
      <c r="A88" t="s">
        <v>74</v>
      </c>
      <c r="B88">
        <v>2</v>
      </c>
      <c r="C88">
        <v>321</v>
      </c>
    </row>
    <row r="89" spans="1:3">
      <c r="A89" t="s">
        <v>75</v>
      </c>
      <c r="B89">
        <v>2</v>
      </c>
      <c r="C89">
        <v>562</v>
      </c>
    </row>
    <row r="90" spans="1:3">
      <c r="A90" t="s">
        <v>70</v>
      </c>
      <c r="B90">
        <v>2</v>
      </c>
      <c r="C90">
        <v>668</v>
      </c>
    </row>
    <row r="92" spans="1:3">
      <c r="A92" s="5" t="s">
        <v>71</v>
      </c>
    </row>
    <row r="93" spans="1:3">
      <c r="A93" s="3" t="s">
        <v>5</v>
      </c>
      <c r="B93" s="4" t="s">
        <v>6</v>
      </c>
      <c r="C93" s="4" t="s">
        <v>7</v>
      </c>
    </row>
    <row r="94" spans="1:3">
      <c r="A94" s="10" t="s">
        <v>76</v>
      </c>
      <c r="B94" s="10">
        <v>2</v>
      </c>
      <c r="C94" s="10">
        <v>1389</v>
      </c>
    </row>
    <row r="95" spans="1:3">
      <c r="A95" s="10" t="s">
        <v>77</v>
      </c>
      <c r="B95" s="10">
        <v>2</v>
      </c>
      <c r="C95" s="10">
        <v>1899</v>
      </c>
    </row>
    <row r="96" spans="1:3">
      <c r="A96" s="10" t="s">
        <v>78</v>
      </c>
      <c r="B96" s="10">
        <v>2</v>
      </c>
      <c r="C96" s="10">
        <v>2047</v>
      </c>
    </row>
    <row r="98" spans="1:3">
      <c r="A98" s="5" t="s">
        <v>123</v>
      </c>
    </row>
    <row r="99" spans="1:3">
      <c r="A99" s="3" t="s">
        <v>5</v>
      </c>
      <c r="B99" s="4" t="s">
        <v>6</v>
      </c>
      <c r="C99" s="4" t="s">
        <v>7</v>
      </c>
    </row>
    <row r="100" spans="1:3">
      <c r="A100" t="s">
        <v>80</v>
      </c>
      <c r="B100">
        <v>2</v>
      </c>
      <c r="C100">
        <v>237</v>
      </c>
    </row>
    <row r="101" spans="1:3">
      <c r="A101" t="s">
        <v>82</v>
      </c>
      <c r="B101">
        <v>2</v>
      </c>
      <c r="C101">
        <v>248</v>
      </c>
    </row>
    <row r="102" spans="1:3">
      <c r="A102" t="s">
        <v>81</v>
      </c>
      <c r="B102">
        <v>2</v>
      </c>
      <c r="C102">
        <v>257</v>
      </c>
    </row>
    <row r="103" spans="1:3">
      <c r="A103" t="s">
        <v>83</v>
      </c>
      <c r="B103">
        <v>2</v>
      </c>
      <c r="C103">
        <v>266</v>
      </c>
    </row>
    <row r="104" spans="1:3">
      <c r="A104" t="s">
        <v>84</v>
      </c>
      <c r="B104">
        <v>2</v>
      </c>
      <c r="C104">
        <v>274</v>
      </c>
    </row>
    <row r="105" spans="1:3">
      <c r="A105" t="s">
        <v>85</v>
      </c>
      <c r="B105">
        <v>2</v>
      </c>
      <c r="C105">
        <v>303</v>
      </c>
    </row>
    <row r="106" spans="1:3">
      <c r="A106" t="s">
        <v>86</v>
      </c>
      <c r="B106">
        <v>2</v>
      </c>
      <c r="C106">
        <v>668</v>
      </c>
    </row>
    <row r="108" spans="1:3">
      <c r="A108" s="5" t="s">
        <v>79</v>
      </c>
    </row>
    <row r="109" spans="1:3">
      <c r="A109" s="3" t="s">
        <v>5</v>
      </c>
      <c r="B109" s="4" t="s">
        <v>6</v>
      </c>
      <c r="C109" s="4" t="s">
        <v>7</v>
      </c>
    </row>
    <row r="110" spans="1:3">
      <c r="A110" s="10" t="s">
        <v>87</v>
      </c>
      <c r="B110" s="10">
        <v>2</v>
      </c>
      <c r="C110" s="10">
        <v>827</v>
      </c>
    </row>
    <row r="111" spans="1:3">
      <c r="A111" s="10" t="s">
        <v>88</v>
      </c>
      <c r="B111" s="10">
        <v>2</v>
      </c>
      <c r="C111" s="10">
        <v>1411</v>
      </c>
    </row>
    <row r="112" spans="1:3">
      <c r="A112" s="10" t="s">
        <v>89</v>
      </c>
      <c r="B112" s="10">
        <v>2</v>
      </c>
      <c r="C112" s="10">
        <v>1453</v>
      </c>
    </row>
    <row r="113" spans="1:3">
      <c r="A113" s="10" t="s">
        <v>90</v>
      </c>
      <c r="B113" s="10">
        <v>2</v>
      </c>
      <c r="C113" s="10">
        <v>3379</v>
      </c>
    </row>
    <row r="115" spans="1:3">
      <c r="A115" s="5" t="s">
        <v>155</v>
      </c>
    </row>
    <row r="116" spans="1:3">
      <c r="A116" s="3" t="s">
        <v>5</v>
      </c>
      <c r="B116" s="4" t="s">
        <v>6</v>
      </c>
      <c r="C116" s="4" t="s">
        <v>7</v>
      </c>
    </row>
    <row r="117" spans="1:3">
      <c r="A117" t="s">
        <v>91</v>
      </c>
      <c r="B117">
        <v>2</v>
      </c>
      <c r="C117">
        <v>827</v>
      </c>
    </row>
    <row r="118" spans="1:3">
      <c r="A118" t="s">
        <v>92</v>
      </c>
      <c r="B118">
        <v>2</v>
      </c>
      <c r="C118">
        <v>1298</v>
      </c>
    </row>
    <row r="120" spans="1:3">
      <c r="A120" s="8" t="s">
        <v>149</v>
      </c>
    </row>
    <row r="121" spans="1:3">
      <c r="A121" s="7" t="s">
        <v>5</v>
      </c>
      <c r="B121" s="6" t="s">
        <v>6</v>
      </c>
      <c r="C121" s="6" t="s">
        <v>7</v>
      </c>
    </row>
    <row r="122" spans="1:3">
      <c r="A122" t="s">
        <v>148</v>
      </c>
      <c r="B122">
        <v>2</v>
      </c>
      <c r="C122">
        <v>3368</v>
      </c>
    </row>
    <row r="124" spans="1:3">
      <c r="A124" s="8" t="s">
        <v>147</v>
      </c>
    </row>
    <row r="125" spans="1:3">
      <c r="A125" s="7" t="s">
        <v>5</v>
      </c>
      <c r="B125" s="6" t="s">
        <v>6</v>
      </c>
      <c r="C125" s="6" t="s">
        <v>7</v>
      </c>
    </row>
    <row r="126" spans="1:3">
      <c r="A126" t="s">
        <v>146</v>
      </c>
      <c r="B126">
        <v>2</v>
      </c>
      <c r="C126">
        <v>3241</v>
      </c>
    </row>
    <row r="128" spans="1:3">
      <c r="A128" s="8" t="s">
        <v>25</v>
      </c>
    </row>
    <row r="129" spans="1:3">
      <c r="A129" s="7" t="s">
        <v>5</v>
      </c>
      <c r="B129" s="6" t="s">
        <v>6</v>
      </c>
      <c r="C129" s="6" t="s">
        <v>7</v>
      </c>
    </row>
    <row r="130" spans="1:3">
      <c r="A130" t="s">
        <v>145</v>
      </c>
      <c r="B130">
        <v>2</v>
      </c>
      <c r="C130">
        <v>302</v>
      </c>
    </row>
    <row r="131" spans="1:3">
      <c r="A131" t="s">
        <v>144</v>
      </c>
      <c r="B131">
        <v>2</v>
      </c>
      <c r="C131">
        <v>312</v>
      </c>
    </row>
    <row r="132" spans="1:3">
      <c r="A132" t="s">
        <v>143</v>
      </c>
      <c r="B132">
        <v>2</v>
      </c>
      <c r="C132">
        <v>325</v>
      </c>
    </row>
    <row r="133" spans="1:3">
      <c r="A133" t="s">
        <v>141</v>
      </c>
      <c r="B133">
        <v>2</v>
      </c>
      <c r="C133">
        <v>369</v>
      </c>
    </row>
    <row r="134" spans="1:3">
      <c r="A134" t="s">
        <v>142</v>
      </c>
      <c r="B134">
        <v>2</v>
      </c>
      <c r="C134">
        <v>370</v>
      </c>
    </row>
    <row r="135" spans="1:3">
      <c r="A135" t="s">
        <v>140</v>
      </c>
      <c r="B135">
        <v>2</v>
      </c>
      <c r="C135">
        <v>374</v>
      </c>
    </row>
    <row r="136" spans="1:3">
      <c r="A136" t="s">
        <v>139</v>
      </c>
      <c r="B136">
        <v>2</v>
      </c>
      <c r="C136">
        <v>381</v>
      </c>
    </row>
    <row r="137" spans="1:3">
      <c r="A137" t="s">
        <v>177</v>
      </c>
      <c r="B137">
        <v>4</v>
      </c>
      <c r="C137">
        <v>402</v>
      </c>
    </row>
    <row r="138" spans="1:3">
      <c r="A138" t="s">
        <v>136</v>
      </c>
      <c r="B138">
        <v>2</v>
      </c>
      <c r="C138">
        <v>407</v>
      </c>
    </row>
    <row r="139" spans="1:3">
      <c r="A139" s="12" t="s">
        <v>198</v>
      </c>
      <c r="B139">
        <v>2</v>
      </c>
      <c r="C139">
        <v>419</v>
      </c>
    </row>
    <row r="140" spans="1:3">
      <c r="A140" t="s">
        <v>135</v>
      </c>
      <c r="B140">
        <v>2</v>
      </c>
      <c r="C140">
        <v>457</v>
      </c>
    </row>
    <row r="141" spans="1:3">
      <c r="A141" t="s">
        <v>134</v>
      </c>
      <c r="B141">
        <v>2</v>
      </c>
      <c r="C141">
        <v>541</v>
      </c>
    </row>
    <row r="142" spans="1:3">
      <c r="A142" t="s">
        <v>133</v>
      </c>
      <c r="B142">
        <v>2</v>
      </c>
      <c r="C142">
        <v>544</v>
      </c>
    </row>
    <row r="143" spans="1:3">
      <c r="A143" t="s">
        <v>171</v>
      </c>
      <c r="B143">
        <v>2</v>
      </c>
      <c r="C143">
        <v>549</v>
      </c>
    </row>
    <row r="144" spans="1:3">
      <c r="A144" t="s">
        <v>152</v>
      </c>
      <c r="B144">
        <v>2</v>
      </c>
      <c r="C144">
        <v>562</v>
      </c>
    </row>
    <row r="145" spans="1:3">
      <c r="A145" t="s">
        <v>131</v>
      </c>
      <c r="B145">
        <v>2</v>
      </c>
      <c r="C145">
        <v>569</v>
      </c>
    </row>
    <row r="146" spans="1:3">
      <c r="A146" t="s">
        <v>130</v>
      </c>
      <c r="B146">
        <v>2</v>
      </c>
      <c r="C146">
        <v>574</v>
      </c>
    </row>
    <row r="147" spans="1:3">
      <c r="A147" t="s">
        <v>129</v>
      </c>
      <c r="B147">
        <v>2</v>
      </c>
      <c r="C147">
        <v>611</v>
      </c>
    </row>
    <row r="148" spans="1:3">
      <c r="A148" t="s">
        <v>128</v>
      </c>
      <c r="B148">
        <v>2</v>
      </c>
      <c r="C148">
        <v>668</v>
      </c>
    </row>
    <row r="149" spans="1:3">
      <c r="A149" t="s">
        <v>127</v>
      </c>
      <c r="B149">
        <v>2</v>
      </c>
      <c r="C149">
        <v>1389</v>
      </c>
    </row>
    <row r="151" spans="1:3">
      <c r="A151" s="8" t="s">
        <v>66</v>
      </c>
    </row>
    <row r="152" spans="1:3">
      <c r="A152" s="7" t="s">
        <v>5</v>
      </c>
      <c r="B152" s="6" t="s">
        <v>6</v>
      </c>
      <c r="C152" s="6" t="s">
        <v>7</v>
      </c>
    </row>
    <row r="153" spans="1:3">
      <c r="A153" t="s">
        <v>126</v>
      </c>
      <c r="B153">
        <v>2</v>
      </c>
      <c r="C153">
        <v>827</v>
      </c>
    </row>
    <row r="154" spans="1:3">
      <c r="A154" t="s">
        <v>125</v>
      </c>
      <c r="B154">
        <v>2</v>
      </c>
      <c r="C154">
        <v>1569</v>
      </c>
    </row>
    <row r="155" spans="1:3">
      <c r="A155" t="s">
        <v>124</v>
      </c>
      <c r="B155">
        <v>2</v>
      </c>
      <c r="C155">
        <v>1612</v>
      </c>
    </row>
    <row r="157" spans="1:3">
      <c r="A157" s="8" t="s">
        <v>123</v>
      </c>
    </row>
    <row r="158" spans="1:3">
      <c r="A158" s="7" t="s">
        <v>5</v>
      </c>
      <c r="B158" s="6" t="s">
        <v>6</v>
      </c>
      <c r="C158" s="6" t="s">
        <v>7</v>
      </c>
    </row>
    <row r="159" spans="1:3">
      <c r="A159" t="s">
        <v>122</v>
      </c>
      <c r="B159">
        <v>2</v>
      </c>
      <c r="C159">
        <v>1675</v>
      </c>
    </row>
    <row r="160" spans="1:3">
      <c r="A160" t="s">
        <v>121</v>
      </c>
      <c r="B160">
        <v>2</v>
      </c>
      <c r="C160">
        <v>1719</v>
      </c>
    </row>
    <row r="161" spans="1:3">
      <c r="A161" t="s">
        <v>120</v>
      </c>
      <c r="B161">
        <v>2</v>
      </c>
      <c r="C161">
        <v>3358</v>
      </c>
    </row>
    <row r="163" spans="1:3">
      <c r="A163" s="8" t="s">
        <v>119</v>
      </c>
    </row>
    <row r="165" spans="1:3">
      <c r="A165" s="8" t="s">
        <v>4</v>
      </c>
    </row>
    <row r="166" spans="1:3">
      <c r="A166" s="7" t="s">
        <v>5</v>
      </c>
      <c r="B166" s="6" t="s">
        <v>6</v>
      </c>
      <c r="C166" s="6" t="s">
        <v>7</v>
      </c>
    </row>
    <row r="167" spans="1:3">
      <c r="A167" t="s">
        <v>118</v>
      </c>
      <c r="B167">
        <v>2</v>
      </c>
      <c r="C167">
        <v>1280</v>
      </c>
    </row>
    <row r="168" spans="1:3">
      <c r="A168" s="12" t="s">
        <v>176</v>
      </c>
    </row>
    <row r="169" spans="1:3">
      <c r="A169" t="s">
        <v>175</v>
      </c>
    </row>
    <row r="170" spans="1:3">
      <c r="A170" s="8" t="s">
        <v>154</v>
      </c>
    </row>
    <row r="171" spans="1:3">
      <c r="A171" s="7" t="s">
        <v>5</v>
      </c>
      <c r="B171" s="6" t="s">
        <v>6</v>
      </c>
      <c r="C171" s="6" t="s">
        <v>7</v>
      </c>
    </row>
    <row r="172" spans="1:3">
      <c r="A172" t="s">
        <v>117</v>
      </c>
      <c r="B172">
        <v>2</v>
      </c>
      <c r="C172">
        <v>3300</v>
      </c>
    </row>
    <row r="174" spans="1:3">
      <c r="A174" s="8" t="s">
        <v>153</v>
      </c>
    </row>
    <row r="175" spans="1:3">
      <c r="A175" s="7" t="s">
        <v>5</v>
      </c>
      <c r="B175" s="6" t="s">
        <v>6</v>
      </c>
      <c r="C175" s="6" t="s">
        <v>7</v>
      </c>
    </row>
    <row r="176" spans="1:3">
      <c r="A176" t="s">
        <v>116</v>
      </c>
      <c r="B176">
        <v>2</v>
      </c>
      <c r="C176">
        <v>609</v>
      </c>
    </row>
    <row r="177" spans="1:3">
      <c r="A177" t="s">
        <v>115</v>
      </c>
      <c r="B177">
        <v>2</v>
      </c>
      <c r="C177">
        <v>737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2"/>
  <sheetViews>
    <sheetView topLeftCell="A136" workbookViewId="0">
      <selection activeCell="A143" sqref="A143"/>
    </sheetView>
  </sheetViews>
  <sheetFormatPr defaultRowHeight="15"/>
  <cols>
    <col min="1" max="1" width="56" customWidth="1"/>
  </cols>
  <sheetData>
    <row r="1" spans="1:10" ht="20.25">
      <c r="A1" s="1" t="s">
        <v>0</v>
      </c>
    </row>
    <row r="2" spans="1:10">
      <c r="A2" s="2" t="s">
        <v>174</v>
      </c>
    </row>
    <row r="3" spans="1:10">
      <c r="A3" s="2"/>
      <c r="B3" s="2"/>
    </row>
    <row r="5" spans="1:10">
      <c r="A5" s="5" t="s">
        <v>4</v>
      </c>
    </row>
    <row r="6" spans="1:10" ht="20.25">
      <c r="A6" s="3" t="s">
        <v>5</v>
      </c>
      <c r="B6" s="4" t="s">
        <v>6</v>
      </c>
      <c r="C6" s="4" t="s">
        <v>7</v>
      </c>
      <c r="F6" s="1" t="s">
        <v>93</v>
      </c>
    </row>
    <row r="7" spans="1:10">
      <c r="A7" t="s">
        <v>8</v>
      </c>
      <c r="B7">
        <v>2</v>
      </c>
      <c r="C7">
        <v>1670</v>
      </c>
      <c r="F7" s="2" t="s">
        <v>1</v>
      </c>
      <c r="G7" s="2" t="s">
        <v>172</v>
      </c>
    </row>
    <row r="8" spans="1:10">
      <c r="A8" s="9" t="s">
        <v>173</v>
      </c>
      <c r="F8" s="2" t="s">
        <v>3</v>
      </c>
      <c r="G8" s="2" t="s">
        <v>172</v>
      </c>
    </row>
    <row r="9" spans="1:10">
      <c r="A9" s="9"/>
    </row>
    <row r="10" spans="1:10">
      <c r="A10" s="5" t="s">
        <v>9</v>
      </c>
      <c r="F10" s="3" t="s">
        <v>94</v>
      </c>
    </row>
    <row r="11" spans="1:10">
      <c r="A11" s="3" t="s">
        <v>5</v>
      </c>
      <c r="B11" s="4" t="s">
        <v>6</v>
      </c>
      <c r="C11" s="4" t="s">
        <v>7</v>
      </c>
    </row>
    <row r="12" spans="1:10">
      <c r="A12" s="10" t="s">
        <v>10</v>
      </c>
      <c r="B12" s="10">
        <v>2</v>
      </c>
      <c r="C12" s="10">
        <v>870</v>
      </c>
      <c r="G12" s="4" t="s">
        <v>95</v>
      </c>
      <c r="H12" s="4" t="s">
        <v>96</v>
      </c>
      <c r="I12" s="4" t="s">
        <v>97</v>
      </c>
      <c r="J12" s="4" t="s">
        <v>98</v>
      </c>
    </row>
    <row r="13" spans="1:10">
      <c r="A13" s="10" t="s">
        <v>11</v>
      </c>
      <c r="B13" s="10">
        <v>2</v>
      </c>
      <c r="C13" s="10">
        <v>1540</v>
      </c>
    </row>
    <row r="14" spans="1:10">
      <c r="A14" s="10" t="s">
        <v>12</v>
      </c>
      <c r="B14" s="10">
        <v>2</v>
      </c>
      <c r="C14" s="10">
        <v>1580</v>
      </c>
      <c r="F14" s="3" t="s">
        <v>99</v>
      </c>
      <c r="G14">
        <f>3730+1720+354+(-7-5+5)</f>
        <v>5797</v>
      </c>
      <c r="H14">
        <f>3730+1680+338+(-7-5+5)</f>
        <v>5741</v>
      </c>
      <c r="I14">
        <f>3420+1820+665+(-7-4+5)</f>
        <v>5899</v>
      </c>
      <c r="J14">
        <f>1405+1350+2160+960+738+(0-3-3-3+5)</f>
        <v>6609</v>
      </c>
    </row>
    <row r="15" spans="1:10">
      <c r="A15" s="10" t="s">
        <v>13</v>
      </c>
      <c r="B15" s="10">
        <v>2</v>
      </c>
      <c r="C15" s="10">
        <v>1650</v>
      </c>
      <c r="F15" s="3" t="s">
        <v>100</v>
      </c>
      <c r="G15">
        <f>3730+1720+323+(-7-5+5)</f>
        <v>5766</v>
      </c>
      <c r="H15">
        <f>3730+1680+306+(-7-5+5)</f>
        <v>5709</v>
      </c>
      <c r="I15">
        <f>3420+1820+601+(-7-4+5)</f>
        <v>5835</v>
      </c>
      <c r="J15">
        <f>1405+1350+2160+960+473+(0-3-3-3+5)</f>
        <v>6344</v>
      </c>
    </row>
    <row r="16" spans="1:10">
      <c r="A16" s="10" t="s">
        <v>14</v>
      </c>
      <c r="B16" s="10">
        <v>2</v>
      </c>
      <c r="C16" s="10">
        <v>1680</v>
      </c>
      <c r="F16" s="3" t="s">
        <v>101</v>
      </c>
      <c r="G16">
        <f>3730+1700+305+(-7-5+5)</f>
        <v>5728</v>
      </c>
      <c r="H16">
        <f>3730+1650+303+(-7-5+5)</f>
        <v>5676</v>
      </c>
      <c r="I16">
        <f>3420+1820+593+(-7-4+5)</f>
        <v>5827</v>
      </c>
      <c r="J16">
        <f>1405+1350+2160+960+434+(0-3-3-3+5)</f>
        <v>6305</v>
      </c>
    </row>
    <row r="17" spans="1:10">
      <c r="A17" s="10" t="s">
        <v>15</v>
      </c>
      <c r="B17" s="10">
        <v>2</v>
      </c>
      <c r="C17" s="10">
        <v>3790</v>
      </c>
      <c r="F17" s="3" t="s">
        <v>102</v>
      </c>
      <c r="G17">
        <f>3730+1700+315+(-7-5+5)</f>
        <v>5738</v>
      </c>
      <c r="H17">
        <f>3730+1650+313+(-7-5+5)</f>
        <v>5686</v>
      </c>
      <c r="I17">
        <f>3420+1760+641+(-7-4+5)</f>
        <v>5815</v>
      </c>
      <c r="J17">
        <f>1405+1350+2160+940+359+(0-3-3-3+5)</f>
        <v>6210</v>
      </c>
    </row>
    <row r="18" spans="1:10">
      <c r="F18" s="3" t="s">
        <v>103</v>
      </c>
      <c r="G18">
        <f>3790+1580+301+(-7-5+5)</f>
        <v>5664</v>
      </c>
      <c r="H18">
        <f>3790+1530+306+(-5-4+5)</f>
        <v>5622</v>
      </c>
      <c r="I18">
        <f>3420+1760+611+(-7-4+5)</f>
        <v>5785</v>
      </c>
      <c r="J18">
        <f>1405+1350+2160+940+420+(0-3-3-3+5)</f>
        <v>6271</v>
      </c>
    </row>
    <row r="19" spans="1:10">
      <c r="A19" s="5" t="s">
        <v>16</v>
      </c>
      <c r="F19" s="3" t="s">
        <v>104</v>
      </c>
      <c r="G19">
        <f>3790+1580+275+(-7-5+5)</f>
        <v>5638</v>
      </c>
      <c r="H19">
        <f>3790+1530+278+(-5-4+5)</f>
        <v>5594</v>
      </c>
      <c r="I19">
        <f>3420+1760+637+(-7-4+5)</f>
        <v>5811</v>
      </c>
      <c r="J19">
        <f>1405+1350+2000+880+475+(0-3-3-3+5)</f>
        <v>6106</v>
      </c>
    </row>
    <row r="20" spans="1:10">
      <c r="A20" s="3" t="s">
        <v>5</v>
      </c>
      <c r="B20" s="4" t="s">
        <v>6</v>
      </c>
      <c r="C20" s="4" t="s">
        <v>7</v>
      </c>
      <c r="F20" s="3" t="s">
        <v>105</v>
      </c>
      <c r="G20">
        <f>3790+1540+277+(-7-4+5)</f>
        <v>5601</v>
      </c>
      <c r="H20">
        <f>3790+1490+281+(-5-4+5)</f>
        <v>5557</v>
      </c>
      <c r="I20">
        <f>3550+1700+519+(-5-4+5)</f>
        <v>5765</v>
      </c>
      <c r="J20">
        <f>1405+1350+2000+880+384+(0-3-3-3+5)</f>
        <v>6015</v>
      </c>
    </row>
    <row r="21" spans="1:10">
      <c r="A21" s="10" t="s">
        <v>17</v>
      </c>
      <c r="B21" s="10">
        <v>2</v>
      </c>
      <c r="C21" s="10">
        <v>1700</v>
      </c>
      <c r="F21" s="3" t="s">
        <v>106</v>
      </c>
      <c r="G21">
        <f>3790+1540+286+(-7-4+5)</f>
        <v>5610</v>
      </c>
      <c r="H21">
        <f>3790+1490+290+(-5-4+5)</f>
        <v>5566</v>
      </c>
      <c r="I21">
        <f>3550+1700+463+(-5-4+5)</f>
        <v>5709</v>
      </c>
      <c r="J21">
        <f>1405+1350+2000+790+450+(0-3-3-3+5)</f>
        <v>5991</v>
      </c>
    </row>
    <row r="22" spans="1:10">
      <c r="A22" s="10" t="s">
        <v>18</v>
      </c>
      <c r="B22" s="10">
        <v>2</v>
      </c>
      <c r="C22" s="10">
        <v>1720</v>
      </c>
      <c r="F22" s="3" t="s">
        <v>107</v>
      </c>
      <c r="G22">
        <f>3560+870+700+385+(-5-4-3+5)</f>
        <v>5508</v>
      </c>
      <c r="H22">
        <f>3560+870+700+351+(-5-4-3+5)</f>
        <v>5474</v>
      </c>
      <c r="I22">
        <f>3550+1700+465+(-5-4+5)</f>
        <v>5711</v>
      </c>
      <c r="J22">
        <f>1405+1350+2000+790+503+(0-3-3-3+5)</f>
        <v>6044</v>
      </c>
    </row>
    <row r="23" spans="1:10">
      <c r="A23" s="10" t="s">
        <v>19</v>
      </c>
      <c r="B23" s="10">
        <v>2</v>
      </c>
      <c r="C23" s="10">
        <v>3560</v>
      </c>
      <c r="F23" s="3" t="s">
        <v>108</v>
      </c>
      <c r="G23">
        <f>3560+870+700+343+(-5-4-3+5)</f>
        <v>5466</v>
      </c>
      <c r="H23">
        <f>3560+870+700+308+(-5-4-3+5)</f>
        <v>5431</v>
      </c>
      <c r="I23">
        <f>3550+1650+483+(-5-4+5)</f>
        <v>5679</v>
      </c>
      <c r="J23">
        <f>1405+1350+2080+660+489+(0-3-3-3+5)</f>
        <v>5980</v>
      </c>
    </row>
    <row r="24" spans="1:10">
      <c r="A24" s="10" t="s">
        <v>20</v>
      </c>
      <c r="B24" s="10">
        <v>2</v>
      </c>
      <c r="C24" s="10">
        <v>3730</v>
      </c>
      <c r="F24" s="3" t="s">
        <v>109</v>
      </c>
      <c r="G24">
        <f>3560+870+590+400+(-5-4-3+5)</f>
        <v>5413</v>
      </c>
      <c r="H24">
        <f>3560+870+590+362+(-5-4-3+5)</f>
        <v>5375</v>
      </c>
      <c r="I24">
        <f>3550+1650+445+(-5-4+5)</f>
        <v>5641</v>
      </c>
      <c r="J24">
        <f>1405+1350+2080+660+442+(0-3-3-3+5)</f>
        <v>5933</v>
      </c>
    </row>
    <row r="25" spans="1:10">
      <c r="F25" s="3" t="s">
        <v>110</v>
      </c>
      <c r="G25">
        <f>3560+870+590+398+(-5-4-3+5)</f>
        <v>5411</v>
      </c>
      <c r="H25">
        <f>3560+870+590+360+(-5-4-3+5)</f>
        <v>5373</v>
      </c>
      <c r="I25">
        <f>3550+1650+466+(-5-4+5)</f>
        <v>5662</v>
      </c>
      <c r="J25">
        <f>1405+1350+2080+610+488+(0-3-3-3+5)</f>
        <v>5929</v>
      </c>
    </row>
    <row r="26" spans="1:10">
      <c r="A26" s="5" t="s">
        <v>21</v>
      </c>
      <c r="F26" s="3" t="s">
        <v>111</v>
      </c>
      <c r="G26">
        <f>3560+1460+334+(-5-4+5)</f>
        <v>5350</v>
      </c>
      <c r="H26">
        <f>3560+1440+322+(-5-3+5)</f>
        <v>5319</v>
      </c>
      <c r="I26">
        <f>3540+870+700+434+(-5-3-3+5)</f>
        <v>5538</v>
      </c>
      <c r="J26">
        <f>1405+1350+2080+610+504+(0-3-3-3+5)</f>
        <v>5945</v>
      </c>
    </row>
    <row r="27" spans="1:10">
      <c r="A27" s="3" t="s">
        <v>5</v>
      </c>
      <c r="B27" s="4" t="s">
        <v>6</v>
      </c>
      <c r="C27" s="4" t="s">
        <v>7</v>
      </c>
      <c r="F27" s="3" t="s">
        <v>112</v>
      </c>
      <c r="G27">
        <f>3560+1460+330+(-5-4+5)</f>
        <v>5346</v>
      </c>
      <c r="H27">
        <f>3560+1440+317+(-5-3+5)</f>
        <v>5314</v>
      </c>
      <c r="I27">
        <f>3540+870+700+388+(-5-3-3+5)</f>
        <v>5492</v>
      </c>
      <c r="J27">
        <f>1405+1350+2080+610+552+(0-3-3-3+5)</f>
        <v>5993</v>
      </c>
    </row>
    <row r="28" spans="1:10">
      <c r="A28" s="10" t="s">
        <v>22</v>
      </c>
      <c r="B28" s="10">
        <v>2</v>
      </c>
      <c r="C28" s="10">
        <v>3790</v>
      </c>
      <c r="F28" s="3" t="s">
        <v>113</v>
      </c>
      <c r="G28">
        <f>870+3390+884+(-3-3+5)</f>
        <v>5143</v>
      </c>
      <c r="H28">
        <f>870+3390+878+(-3-3+5)</f>
        <v>5137</v>
      </c>
      <c r="I28">
        <f>3540+870+590+438+(-5-3-3+5)</f>
        <v>5432</v>
      </c>
    </row>
    <row r="29" spans="1:10">
      <c r="F29" s="3" t="s">
        <v>114</v>
      </c>
      <c r="G29">
        <f>870+3390+835+(-3-3+5)</f>
        <v>5094</v>
      </c>
      <c r="H29">
        <f>870+3390+843+(-3-3+5)</f>
        <v>5102</v>
      </c>
      <c r="I29">
        <f>3540+870+590+430+(-5-3-3+5)</f>
        <v>5424</v>
      </c>
    </row>
    <row r="30" spans="1:10">
      <c r="A30" s="5" t="s">
        <v>23</v>
      </c>
      <c r="F30" s="3" t="s">
        <v>150</v>
      </c>
      <c r="I30">
        <f>3540+1460+371+(-5-3+5)</f>
        <v>5368</v>
      </c>
    </row>
    <row r="31" spans="1:10">
      <c r="A31" s="3" t="s">
        <v>5</v>
      </c>
      <c r="B31" s="4" t="s">
        <v>6</v>
      </c>
      <c r="C31" s="4" t="s">
        <v>7</v>
      </c>
      <c r="F31" s="3" t="s">
        <v>151</v>
      </c>
      <c r="I31">
        <f>3540+1460+359+(-5-3+5)</f>
        <v>5356</v>
      </c>
    </row>
    <row r="32" spans="1:10">
      <c r="A32" s="10" t="s">
        <v>24</v>
      </c>
      <c r="B32" s="10">
        <v>2</v>
      </c>
      <c r="C32" s="10">
        <v>3730</v>
      </c>
    </row>
    <row r="34" spans="1:3">
      <c r="A34" s="5" t="s">
        <v>25</v>
      </c>
    </row>
    <row r="35" spans="1:3">
      <c r="A35" s="3" t="s">
        <v>5</v>
      </c>
      <c r="B35" s="4" t="s">
        <v>6</v>
      </c>
      <c r="C35" s="4" t="s">
        <v>7</v>
      </c>
    </row>
    <row r="36" spans="1:3">
      <c r="A36" t="s">
        <v>26</v>
      </c>
      <c r="B36">
        <v>2</v>
      </c>
      <c r="C36">
        <v>278</v>
      </c>
    </row>
    <row r="37" spans="1:3">
      <c r="A37" t="s">
        <v>27</v>
      </c>
      <c r="B37">
        <v>2</v>
      </c>
      <c r="C37">
        <v>281</v>
      </c>
    </row>
    <row r="38" spans="1:3">
      <c r="A38" t="s">
        <v>30</v>
      </c>
      <c r="B38">
        <v>2</v>
      </c>
      <c r="C38">
        <v>290</v>
      </c>
    </row>
    <row r="39" spans="1:3">
      <c r="A39" t="s">
        <v>166</v>
      </c>
      <c r="B39">
        <v>2</v>
      </c>
      <c r="C39">
        <v>303</v>
      </c>
    </row>
    <row r="40" spans="1:3">
      <c r="A40" t="s">
        <v>165</v>
      </c>
      <c r="B40">
        <v>2</v>
      </c>
      <c r="C40">
        <v>306</v>
      </c>
    </row>
    <row r="41" spans="1:3">
      <c r="A41" t="s">
        <v>29</v>
      </c>
      <c r="B41">
        <v>2</v>
      </c>
      <c r="C41">
        <v>308</v>
      </c>
    </row>
    <row r="42" spans="1:3">
      <c r="A42" t="s">
        <v>31</v>
      </c>
      <c r="B42">
        <v>2</v>
      </c>
      <c r="C42">
        <v>317</v>
      </c>
    </row>
    <row r="43" spans="1:3">
      <c r="A43" t="s">
        <v>32</v>
      </c>
      <c r="B43">
        <v>2</v>
      </c>
      <c r="C43">
        <v>322</v>
      </c>
    </row>
    <row r="44" spans="1:3">
      <c r="A44" t="s">
        <v>59</v>
      </c>
      <c r="B44">
        <v>2</v>
      </c>
      <c r="C44">
        <v>330</v>
      </c>
    </row>
    <row r="45" spans="1:3">
      <c r="A45" t="s">
        <v>60</v>
      </c>
      <c r="B45">
        <v>2</v>
      </c>
      <c r="C45">
        <v>334</v>
      </c>
    </row>
    <row r="46" spans="1:3">
      <c r="A46" t="s">
        <v>61</v>
      </c>
      <c r="B46">
        <v>2</v>
      </c>
      <c r="C46">
        <v>343</v>
      </c>
    </row>
    <row r="47" spans="1:3">
      <c r="A47" t="s">
        <v>33</v>
      </c>
      <c r="B47">
        <v>2</v>
      </c>
      <c r="C47">
        <v>351</v>
      </c>
    </row>
    <row r="48" spans="1:3">
      <c r="A48" t="s">
        <v>36</v>
      </c>
      <c r="B48">
        <v>2</v>
      </c>
      <c r="C48">
        <v>359</v>
      </c>
    </row>
    <row r="49" spans="1:3">
      <c r="A49" t="s">
        <v>34</v>
      </c>
      <c r="B49">
        <v>2</v>
      </c>
      <c r="C49">
        <v>360</v>
      </c>
    </row>
    <row r="50" spans="1:3">
      <c r="A50" t="s">
        <v>35</v>
      </c>
      <c r="B50">
        <v>2</v>
      </c>
      <c r="C50">
        <v>362</v>
      </c>
    </row>
    <row r="51" spans="1:3">
      <c r="A51" t="s">
        <v>37</v>
      </c>
      <c r="B51">
        <v>2</v>
      </c>
      <c r="C51">
        <v>384</v>
      </c>
    </row>
    <row r="52" spans="1:3">
      <c r="A52" t="s">
        <v>62</v>
      </c>
      <c r="B52">
        <v>2</v>
      </c>
      <c r="C52">
        <v>398</v>
      </c>
    </row>
    <row r="53" spans="1:3">
      <c r="A53" t="s">
        <v>63</v>
      </c>
      <c r="B53">
        <v>2</v>
      </c>
      <c r="C53">
        <v>400</v>
      </c>
    </row>
    <row r="54" spans="1:3">
      <c r="A54" t="s">
        <v>38</v>
      </c>
      <c r="B54">
        <v>2</v>
      </c>
      <c r="C54">
        <v>420</v>
      </c>
    </row>
    <row r="55" spans="1:3">
      <c r="A55" t="s">
        <v>39</v>
      </c>
      <c r="B55">
        <v>2</v>
      </c>
      <c r="C55">
        <v>434</v>
      </c>
    </row>
    <row r="56" spans="1:3">
      <c r="A56" t="s">
        <v>40</v>
      </c>
      <c r="B56">
        <v>2</v>
      </c>
      <c r="C56">
        <v>450</v>
      </c>
    </row>
    <row r="57" spans="1:3">
      <c r="A57" t="s">
        <v>41</v>
      </c>
      <c r="B57">
        <v>2</v>
      </c>
      <c r="C57">
        <v>473</v>
      </c>
    </row>
    <row r="58" spans="1:3">
      <c r="A58" t="s">
        <v>42</v>
      </c>
      <c r="B58">
        <v>2</v>
      </c>
      <c r="C58">
        <v>475</v>
      </c>
    </row>
    <row r="59" spans="1:3">
      <c r="A59" t="s">
        <v>43</v>
      </c>
      <c r="B59">
        <v>2</v>
      </c>
      <c r="C59">
        <v>442</v>
      </c>
    </row>
    <row r="60" spans="1:3">
      <c r="A60" t="s">
        <v>44</v>
      </c>
      <c r="B60">
        <v>2</v>
      </c>
      <c r="C60">
        <v>503</v>
      </c>
    </row>
    <row r="61" spans="1:3">
      <c r="A61" t="s">
        <v>45</v>
      </c>
      <c r="B61">
        <v>2</v>
      </c>
      <c r="C61">
        <v>489</v>
      </c>
    </row>
    <row r="62" spans="1:3">
      <c r="A62" t="s">
        <v>46</v>
      </c>
      <c r="B62">
        <v>2</v>
      </c>
      <c r="C62">
        <v>488</v>
      </c>
    </row>
    <row r="63" spans="1:3">
      <c r="A63" t="s">
        <v>47</v>
      </c>
      <c r="B63">
        <v>2</v>
      </c>
      <c r="C63">
        <v>504</v>
      </c>
    </row>
    <row r="64" spans="1:3">
      <c r="A64" t="s">
        <v>48</v>
      </c>
      <c r="B64">
        <v>2</v>
      </c>
      <c r="C64">
        <v>590</v>
      </c>
    </row>
    <row r="65" spans="1:3">
      <c r="A65" t="s">
        <v>50</v>
      </c>
      <c r="B65">
        <v>2</v>
      </c>
      <c r="C65">
        <v>610</v>
      </c>
    </row>
    <row r="66" spans="1:3">
      <c r="A66" t="s">
        <v>49</v>
      </c>
      <c r="B66">
        <v>2</v>
      </c>
      <c r="C66">
        <v>552</v>
      </c>
    </row>
    <row r="67" spans="1:3">
      <c r="A67" t="s">
        <v>51</v>
      </c>
      <c r="B67">
        <v>2</v>
      </c>
      <c r="C67">
        <v>660</v>
      </c>
    </row>
    <row r="68" spans="1:3">
      <c r="A68" t="s">
        <v>52</v>
      </c>
      <c r="B68">
        <v>2</v>
      </c>
      <c r="C68">
        <v>738</v>
      </c>
    </row>
    <row r="69" spans="1:3">
      <c r="A69" t="s">
        <v>53</v>
      </c>
      <c r="B69">
        <v>2</v>
      </c>
      <c r="C69">
        <v>790</v>
      </c>
    </row>
    <row r="70" spans="1:3">
      <c r="A70" t="s">
        <v>162</v>
      </c>
      <c r="B70">
        <v>2</v>
      </c>
      <c r="C70">
        <v>835</v>
      </c>
    </row>
    <row r="71" spans="1:3">
      <c r="A71" t="s">
        <v>161</v>
      </c>
      <c r="B71">
        <v>2</v>
      </c>
      <c r="C71">
        <v>843</v>
      </c>
    </row>
    <row r="72" spans="1:3">
      <c r="A72" t="s">
        <v>160</v>
      </c>
      <c r="B72">
        <v>2</v>
      </c>
      <c r="C72">
        <v>878</v>
      </c>
    </row>
    <row r="73" spans="1:3">
      <c r="A73" t="s">
        <v>54</v>
      </c>
      <c r="B73">
        <v>2</v>
      </c>
      <c r="C73">
        <v>880</v>
      </c>
    </row>
    <row r="74" spans="1:3">
      <c r="A74" t="s">
        <v>159</v>
      </c>
      <c r="B74">
        <v>2</v>
      </c>
      <c r="C74">
        <v>884</v>
      </c>
    </row>
    <row r="75" spans="1:3">
      <c r="A75" t="s">
        <v>55</v>
      </c>
      <c r="B75">
        <v>2</v>
      </c>
      <c r="C75">
        <v>940</v>
      </c>
    </row>
    <row r="76" spans="1:3">
      <c r="A76" t="s">
        <v>56</v>
      </c>
      <c r="B76">
        <v>2</v>
      </c>
      <c r="C76">
        <v>960</v>
      </c>
    </row>
    <row r="77" spans="1:3">
      <c r="A77" t="s">
        <v>57</v>
      </c>
      <c r="B77">
        <v>2</v>
      </c>
      <c r="C77">
        <v>3390</v>
      </c>
    </row>
    <row r="79" spans="1:3">
      <c r="A79" s="5" t="s">
        <v>58</v>
      </c>
    </row>
    <row r="80" spans="1:3">
      <c r="A80" s="3" t="s">
        <v>5</v>
      </c>
      <c r="B80" s="4" t="s">
        <v>6</v>
      </c>
      <c r="C80" s="4" t="s">
        <v>7</v>
      </c>
    </row>
    <row r="81" spans="1:3">
      <c r="A81" s="10" t="s">
        <v>64</v>
      </c>
      <c r="B81" s="10">
        <v>2</v>
      </c>
      <c r="C81" s="10">
        <v>1440</v>
      </c>
    </row>
    <row r="82" spans="1:3">
      <c r="A82" s="10" t="s">
        <v>65</v>
      </c>
      <c r="B82" s="10">
        <v>2</v>
      </c>
      <c r="C82" s="10">
        <v>2080</v>
      </c>
    </row>
    <row r="84" spans="1:3">
      <c r="A84" s="5" t="s">
        <v>66</v>
      </c>
    </row>
    <row r="85" spans="1:3">
      <c r="A85" s="3" t="s">
        <v>5</v>
      </c>
      <c r="B85" s="4" t="s">
        <v>6</v>
      </c>
      <c r="C85" s="4" t="s">
        <v>7</v>
      </c>
    </row>
    <row r="86" spans="1:3">
      <c r="A86" t="s">
        <v>73</v>
      </c>
      <c r="B86">
        <v>2</v>
      </c>
      <c r="C86">
        <v>275</v>
      </c>
    </row>
    <row r="87" spans="1:3">
      <c r="A87" t="s">
        <v>72</v>
      </c>
      <c r="B87">
        <v>2</v>
      </c>
      <c r="C87">
        <v>277</v>
      </c>
    </row>
    <row r="88" spans="1:3">
      <c r="A88" t="s">
        <v>68</v>
      </c>
      <c r="B88">
        <v>2</v>
      </c>
      <c r="C88">
        <v>306</v>
      </c>
    </row>
    <row r="89" spans="1:3">
      <c r="A89" t="s">
        <v>67</v>
      </c>
      <c r="B89">
        <v>2</v>
      </c>
      <c r="C89">
        <v>313</v>
      </c>
    </row>
    <row r="90" spans="1:3">
      <c r="A90" t="s">
        <v>69</v>
      </c>
      <c r="B90">
        <v>2</v>
      </c>
      <c r="C90">
        <v>338</v>
      </c>
    </row>
    <row r="91" spans="1:3">
      <c r="A91" t="s">
        <v>74</v>
      </c>
      <c r="B91">
        <v>2</v>
      </c>
      <c r="C91">
        <v>385</v>
      </c>
    </row>
    <row r="92" spans="1:3">
      <c r="A92" t="s">
        <v>75</v>
      </c>
      <c r="B92">
        <v>2</v>
      </c>
      <c r="C92">
        <v>590</v>
      </c>
    </row>
    <row r="93" spans="1:3">
      <c r="A93" t="s">
        <v>70</v>
      </c>
      <c r="B93">
        <v>2</v>
      </c>
      <c r="C93">
        <v>700</v>
      </c>
    </row>
    <row r="95" spans="1:3">
      <c r="A95" s="5" t="s">
        <v>71</v>
      </c>
    </row>
    <row r="96" spans="1:3">
      <c r="A96" s="3" t="s">
        <v>5</v>
      </c>
      <c r="B96" s="4" t="s">
        <v>6</v>
      </c>
      <c r="C96" s="4" t="s">
        <v>7</v>
      </c>
    </row>
    <row r="97" spans="1:3">
      <c r="A97" s="10" t="s">
        <v>76</v>
      </c>
      <c r="B97" s="10">
        <v>2</v>
      </c>
      <c r="C97" s="10">
        <v>1460</v>
      </c>
    </row>
    <row r="98" spans="1:3">
      <c r="A98" s="10" t="s">
        <v>77</v>
      </c>
      <c r="B98" s="10">
        <v>2</v>
      </c>
      <c r="C98" s="10">
        <v>2000</v>
      </c>
    </row>
    <row r="99" spans="1:3">
      <c r="A99" s="10" t="s">
        <v>78</v>
      </c>
      <c r="B99" s="10">
        <v>2</v>
      </c>
      <c r="C99" s="10">
        <v>2160</v>
      </c>
    </row>
    <row r="101" spans="1:3">
      <c r="A101" s="5" t="s">
        <v>123</v>
      </c>
    </row>
    <row r="102" spans="1:3">
      <c r="A102" s="3" t="s">
        <v>5</v>
      </c>
      <c r="B102" s="4" t="s">
        <v>6</v>
      </c>
      <c r="C102" s="4" t="s">
        <v>7</v>
      </c>
    </row>
    <row r="103" spans="1:3">
      <c r="A103" t="s">
        <v>80</v>
      </c>
      <c r="B103">
        <v>2</v>
      </c>
      <c r="C103">
        <v>286</v>
      </c>
    </row>
    <row r="104" spans="1:3">
      <c r="A104" t="s">
        <v>82</v>
      </c>
      <c r="B104">
        <v>2</v>
      </c>
      <c r="C104">
        <v>301</v>
      </c>
    </row>
    <row r="105" spans="1:3">
      <c r="A105" t="s">
        <v>81</v>
      </c>
      <c r="B105">
        <v>2</v>
      </c>
      <c r="C105">
        <v>305</v>
      </c>
    </row>
    <row r="106" spans="1:3">
      <c r="A106" t="s">
        <v>83</v>
      </c>
      <c r="B106">
        <v>2</v>
      </c>
      <c r="C106">
        <v>315</v>
      </c>
    </row>
    <row r="107" spans="1:3">
      <c r="A107" t="s">
        <v>84</v>
      </c>
      <c r="B107">
        <v>2</v>
      </c>
      <c r="C107">
        <v>323</v>
      </c>
    </row>
    <row r="108" spans="1:3">
      <c r="A108" t="s">
        <v>85</v>
      </c>
      <c r="B108">
        <v>2</v>
      </c>
      <c r="C108">
        <v>354</v>
      </c>
    </row>
    <row r="109" spans="1:3">
      <c r="A109" t="s">
        <v>86</v>
      </c>
      <c r="B109">
        <v>2</v>
      </c>
      <c r="C109">
        <v>700</v>
      </c>
    </row>
    <row r="111" spans="1:3">
      <c r="A111" s="5" t="s">
        <v>79</v>
      </c>
    </row>
    <row r="112" spans="1:3">
      <c r="A112" s="3" t="s">
        <v>5</v>
      </c>
      <c r="B112" s="4" t="s">
        <v>6</v>
      </c>
      <c r="C112" s="4" t="s">
        <v>7</v>
      </c>
    </row>
    <row r="113" spans="1:3">
      <c r="A113" s="10" t="s">
        <v>87</v>
      </c>
      <c r="B113" s="10">
        <v>2</v>
      </c>
      <c r="C113" s="10">
        <v>870</v>
      </c>
    </row>
    <row r="114" spans="1:3">
      <c r="A114" s="10" t="s">
        <v>88</v>
      </c>
      <c r="B114" s="10">
        <v>2</v>
      </c>
      <c r="C114" s="10">
        <v>1490</v>
      </c>
    </row>
    <row r="115" spans="1:3">
      <c r="A115" s="10" t="s">
        <v>89</v>
      </c>
      <c r="B115" s="10">
        <v>2</v>
      </c>
      <c r="C115" s="10">
        <v>1530</v>
      </c>
    </row>
    <row r="116" spans="1:3">
      <c r="A116" s="10" t="s">
        <v>90</v>
      </c>
      <c r="B116" s="10">
        <v>2</v>
      </c>
      <c r="C116" s="10">
        <v>3560</v>
      </c>
    </row>
    <row r="118" spans="1:3">
      <c r="A118" s="5" t="s">
        <v>155</v>
      </c>
    </row>
    <row r="119" spans="1:3">
      <c r="A119" s="3" t="s">
        <v>5</v>
      </c>
      <c r="B119" s="4" t="s">
        <v>6</v>
      </c>
      <c r="C119" s="4" t="s">
        <v>7</v>
      </c>
    </row>
    <row r="120" spans="1:3">
      <c r="A120" t="s">
        <v>91</v>
      </c>
      <c r="B120">
        <v>2</v>
      </c>
      <c r="C120">
        <v>870</v>
      </c>
    </row>
    <row r="121" spans="1:3">
      <c r="A121" t="s">
        <v>92</v>
      </c>
      <c r="B121">
        <v>2</v>
      </c>
      <c r="C121">
        <v>1350</v>
      </c>
    </row>
    <row r="123" spans="1:3">
      <c r="A123" s="8" t="s">
        <v>149</v>
      </c>
    </row>
    <row r="124" spans="1:3">
      <c r="A124" s="7" t="s">
        <v>5</v>
      </c>
      <c r="B124" s="6" t="s">
        <v>6</v>
      </c>
      <c r="C124" s="6" t="s">
        <v>7</v>
      </c>
    </row>
    <row r="125" spans="1:3">
      <c r="A125" t="s">
        <v>148</v>
      </c>
      <c r="B125">
        <v>2</v>
      </c>
      <c r="C125">
        <v>3550</v>
      </c>
    </row>
    <row r="127" spans="1:3">
      <c r="A127" s="8" t="s">
        <v>147</v>
      </c>
    </row>
    <row r="128" spans="1:3">
      <c r="A128" s="7" t="s">
        <v>5</v>
      </c>
      <c r="B128" s="6" t="s">
        <v>6</v>
      </c>
      <c r="C128" s="6" t="s">
        <v>7</v>
      </c>
    </row>
    <row r="129" spans="1:3">
      <c r="A129" t="s">
        <v>146</v>
      </c>
      <c r="B129">
        <v>2</v>
      </c>
      <c r="C129">
        <v>3420</v>
      </c>
    </row>
    <row r="131" spans="1:3">
      <c r="A131" s="8" t="s">
        <v>25</v>
      </c>
    </row>
    <row r="132" spans="1:3">
      <c r="A132" s="7" t="s">
        <v>5</v>
      </c>
      <c r="B132" s="6" t="s">
        <v>6</v>
      </c>
      <c r="C132" s="6" t="s">
        <v>7</v>
      </c>
    </row>
    <row r="133" spans="1:3">
      <c r="A133" t="s">
        <v>145</v>
      </c>
      <c r="B133">
        <v>2</v>
      </c>
      <c r="C133">
        <v>359</v>
      </c>
    </row>
    <row r="134" spans="1:3">
      <c r="A134" t="s">
        <v>144</v>
      </c>
      <c r="B134">
        <v>2</v>
      </c>
      <c r="C134">
        <v>371</v>
      </c>
    </row>
    <row r="135" spans="1:3">
      <c r="A135" t="s">
        <v>143</v>
      </c>
      <c r="B135">
        <v>2</v>
      </c>
      <c r="C135">
        <v>388</v>
      </c>
    </row>
    <row r="136" spans="1:3">
      <c r="A136" t="s">
        <v>141</v>
      </c>
      <c r="B136">
        <v>2</v>
      </c>
      <c r="C136">
        <v>430</v>
      </c>
    </row>
    <row r="137" spans="1:3">
      <c r="A137" t="s">
        <v>142</v>
      </c>
      <c r="B137">
        <v>2</v>
      </c>
      <c r="C137">
        <v>434</v>
      </c>
    </row>
    <row r="138" spans="1:3">
      <c r="A138" t="s">
        <v>140</v>
      </c>
      <c r="B138">
        <v>2</v>
      </c>
      <c r="C138">
        <v>438</v>
      </c>
    </row>
    <row r="139" spans="1:3">
      <c r="A139" t="s">
        <v>139</v>
      </c>
      <c r="B139">
        <v>2</v>
      </c>
      <c r="C139">
        <v>445</v>
      </c>
    </row>
    <row r="140" spans="1:3">
      <c r="A140" t="s">
        <v>138</v>
      </c>
      <c r="B140">
        <v>2</v>
      </c>
      <c r="C140">
        <v>463</v>
      </c>
    </row>
    <row r="141" spans="1:3">
      <c r="A141" t="s">
        <v>136</v>
      </c>
      <c r="B141">
        <v>2</v>
      </c>
      <c r="C141">
        <v>465</v>
      </c>
    </row>
    <row r="142" spans="1:3">
      <c r="A142" t="s">
        <v>137</v>
      </c>
      <c r="B142">
        <v>2</v>
      </c>
      <c r="C142">
        <v>466</v>
      </c>
    </row>
    <row r="143" spans="1:3">
      <c r="A143" s="12" t="s">
        <v>198</v>
      </c>
      <c r="B143">
        <v>2</v>
      </c>
      <c r="C143">
        <v>483</v>
      </c>
    </row>
    <row r="144" spans="1:3">
      <c r="A144" t="s">
        <v>135</v>
      </c>
      <c r="B144">
        <v>2</v>
      </c>
      <c r="C144">
        <v>519</v>
      </c>
    </row>
    <row r="145" spans="1:3">
      <c r="A145" t="s">
        <v>152</v>
      </c>
      <c r="B145">
        <v>2</v>
      </c>
      <c r="C145">
        <v>590</v>
      </c>
    </row>
    <row r="146" spans="1:3">
      <c r="A146" t="s">
        <v>134</v>
      </c>
      <c r="B146">
        <v>2</v>
      </c>
      <c r="C146">
        <v>593</v>
      </c>
    </row>
    <row r="147" spans="1:3">
      <c r="A147" t="s">
        <v>171</v>
      </c>
      <c r="B147">
        <v>2</v>
      </c>
      <c r="C147">
        <v>601</v>
      </c>
    </row>
    <row r="148" spans="1:3">
      <c r="A148" t="s">
        <v>133</v>
      </c>
      <c r="B148">
        <v>2</v>
      </c>
      <c r="C148">
        <v>611</v>
      </c>
    </row>
    <row r="149" spans="1:3">
      <c r="A149" t="s">
        <v>131</v>
      </c>
      <c r="B149">
        <v>2</v>
      </c>
      <c r="C149">
        <v>637</v>
      </c>
    </row>
    <row r="150" spans="1:3">
      <c r="A150" t="s">
        <v>130</v>
      </c>
      <c r="B150">
        <v>2</v>
      </c>
      <c r="C150">
        <v>641</v>
      </c>
    </row>
    <row r="151" spans="1:3">
      <c r="A151" t="s">
        <v>129</v>
      </c>
      <c r="B151">
        <v>2</v>
      </c>
      <c r="C151">
        <v>665</v>
      </c>
    </row>
    <row r="152" spans="1:3">
      <c r="A152" t="s">
        <v>128</v>
      </c>
      <c r="B152">
        <v>2</v>
      </c>
      <c r="C152">
        <v>700</v>
      </c>
    </row>
    <row r="153" spans="1:3">
      <c r="A153" t="s">
        <v>127</v>
      </c>
      <c r="B153">
        <v>2</v>
      </c>
      <c r="C153">
        <v>1460</v>
      </c>
    </row>
    <row r="155" spans="1:3">
      <c r="A155" s="8" t="s">
        <v>66</v>
      </c>
    </row>
    <row r="156" spans="1:3">
      <c r="A156" s="7" t="s">
        <v>5</v>
      </c>
      <c r="B156" s="6" t="s">
        <v>6</v>
      </c>
      <c r="C156" s="6" t="s">
        <v>7</v>
      </c>
    </row>
    <row r="157" spans="1:3">
      <c r="A157" t="s">
        <v>126</v>
      </c>
      <c r="B157">
        <v>2</v>
      </c>
      <c r="C157">
        <v>870</v>
      </c>
    </row>
    <row r="158" spans="1:3">
      <c r="A158" t="s">
        <v>125</v>
      </c>
      <c r="B158">
        <v>2</v>
      </c>
      <c r="C158">
        <v>1650</v>
      </c>
    </row>
    <row r="159" spans="1:3">
      <c r="A159" t="s">
        <v>124</v>
      </c>
      <c r="B159">
        <v>2</v>
      </c>
      <c r="C159">
        <v>1700</v>
      </c>
    </row>
    <row r="161" spans="1:3">
      <c r="A161" s="8" t="s">
        <v>123</v>
      </c>
    </row>
    <row r="162" spans="1:3">
      <c r="A162" s="7" t="s">
        <v>5</v>
      </c>
      <c r="B162" s="6" t="s">
        <v>6</v>
      </c>
      <c r="C162" s="6" t="s">
        <v>7</v>
      </c>
    </row>
    <row r="163" spans="1:3">
      <c r="A163" t="s">
        <v>122</v>
      </c>
      <c r="B163">
        <v>2</v>
      </c>
      <c r="C163">
        <v>1760</v>
      </c>
    </row>
    <row r="164" spans="1:3">
      <c r="A164" t="s">
        <v>121</v>
      </c>
      <c r="B164">
        <v>2</v>
      </c>
      <c r="C164">
        <v>1820</v>
      </c>
    </row>
    <row r="165" spans="1:3">
      <c r="A165" t="s">
        <v>120</v>
      </c>
      <c r="B165">
        <v>2</v>
      </c>
      <c r="C165">
        <v>3540</v>
      </c>
    </row>
    <row r="167" spans="1:3">
      <c r="A167" s="8" t="s">
        <v>119</v>
      </c>
    </row>
    <row r="169" spans="1:3">
      <c r="A169" s="8" t="s">
        <v>4</v>
      </c>
    </row>
    <row r="170" spans="1:3">
      <c r="A170" s="7" t="s">
        <v>5</v>
      </c>
      <c r="B170" s="6" t="s">
        <v>6</v>
      </c>
      <c r="C170" s="6" t="s">
        <v>7</v>
      </c>
    </row>
    <row r="171" spans="1:3">
      <c r="A171" t="s">
        <v>118</v>
      </c>
      <c r="B171">
        <v>2</v>
      </c>
      <c r="C171">
        <v>1290</v>
      </c>
    </row>
    <row r="172" spans="1:3">
      <c r="A172" s="9" t="s">
        <v>170</v>
      </c>
    </row>
    <row r="174" spans="1:3">
      <c r="A174" s="8" t="s">
        <v>154</v>
      </c>
    </row>
    <row r="175" spans="1:3">
      <c r="A175" s="7" t="s">
        <v>5</v>
      </c>
      <c r="B175" s="6" t="s">
        <v>6</v>
      </c>
      <c r="C175" s="6" t="s">
        <v>7</v>
      </c>
    </row>
    <row r="176" spans="1:3">
      <c r="A176" t="s">
        <v>117</v>
      </c>
      <c r="B176">
        <v>2</v>
      </c>
      <c r="C176">
        <v>3550</v>
      </c>
    </row>
    <row r="178" spans="1:3">
      <c r="A178" s="8" t="s">
        <v>153</v>
      </c>
    </row>
    <row r="179" spans="1:3">
      <c r="A179" s="7" t="s">
        <v>5</v>
      </c>
      <c r="B179" s="6" t="s">
        <v>6</v>
      </c>
      <c r="C179" s="6" t="s">
        <v>7</v>
      </c>
    </row>
    <row r="181" spans="1:3">
      <c r="A181" t="s">
        <v>116</v>
      </c>
      <c r="B181">
        <v>2</v>
      </c>
      <c r="C181">
        <v>659</v>
      </c>
    </row>
    <row r="182" spans="1:3">
      <c r="A182" t="s">
        <v>115</v>
      </c>
      <c r="B182">
        <v>2</v>
      </c>
      <c r="C182">
        <v>793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1"/>
  <sheetViews>
    <sheetView topLeftCell="A136" workbookViewId="0">
      <selection activeCell="A143" sqref="A143"/>
    </sheetView>
  </sheetViews>
  <sheetFormatPr defaultRowHeight="15"/>
  <cols>
    <col min="1" max="1" width="56" customWidth="1"/>
  </cols>
  <sheetData>
    <row r="1" spans="1:10" ht="20.25">
      <c r="A1" s="1" t="s">
        <v>0</v>
      </c>
    </row>
    <row r="2" spans="1:10">
      <c r="A2" s="11" t="s">
        <v>169</v>
      </c>
    </row>
    <row r="3" spans="1:10">
      <c r="A3" s="2"/>
      <c r="B3" s="2"/>
    </row>
    <row r="5" spans="1:10">
      <c r="A5" s="5" t="s">
        <v>4</v>
      </c>
    </row>
    <row r="6" spans="1:10" ht="20.25">
      <c r="A6" s="3" t="s">
        <v>5</v>
      </c>
      <c r="B6" s="4" t="s">
        <v>6</v>
      </c>
      <c r="C6" s="4" t="s">
        <v>7</v>
      </c>
      <c r="F6" s="1" t="s">
        <v>93</v>
      </c>
    </row>
    <row r="7" spans="1:10">
      <c r="A7" t="s">
        <v>8</v>
      </c>
      <c r="B7">
        <v>2</v>
      </c>
      <c r="C7">
        <v>1720</v>
      </c>
      <c r="F7" s="2" t="s">
        <v>1</v>
      </c>
      <c r="G7" s="2" t="s">
        <v>167</v>
      </c>
    </row>
    <row r="8" spans="1:10">
      <c r="A8" s="9" t="s">
        <v>168</v>
      </c>
      <c r="F8" s="2" t="s">
        <v>3</v>
      </c>
      <c r="G8" s="2" t="s">
        <v>167</v>
      </c>
    </row>
    <row r="9" spans="1:10">
      <c r="A9" s="9"/>
    </row>
    <row r="10" spans="1:10">
      <c r="A10" s="5" t="s">
        <v>9</v>
      </c>
      <c r="F10" s="3" t="s">
        <v>94</v>
      </c>
    </row>
    <row r="11" spans="1:10">
      <c r="A11" s="3" t="s">
        <v>5</v>
      </c>
      <c r="B11" s="4" t="s">
        <v>6</v>
      </c>
      <c r="C11" s="4" t="s">
        <v>7</v>
      </c>
    </row>
    <row r="12" spans="1:10">
      <c r="A12" s="10" t="s">
        <v>10</v>
      </c>
      <c r="B12" s="10">
        <v>2</v>
      </c>
      <c r="C12" s="10">
        <v>910</v>
      </c>
      <c r="G12" s="4" t="s">
        <v>95</v>
      </c>
      <c r="H12" s="4" t="s">
        <v>96</v>
      </c>
      <c r="I12" s="4" t="s">
        <v>97</v>
      </c>
      <c r="J12" s="4" t="s">
        <v>98</v>
      </c>
    </row>
    <row r="13" spans="1:10">
      <c r="A13" s="10" t="s">
        <v>11</v>
      </c>
      <c r="B13" s="10">
        <v>2</v>
      </c>
      <c r="C13" s="10">
        <v>1610</v>
      </c>
    </row>
    <row r="14" spans="1:10">
      <c r="A14" s="10" t="s">
        <v>12</v>
      </c>
      <c r="B14" s="10">
        <v>2</v>
      </c>
      <c r="C14" s="10">
        <v>1660</v>
      </c>
      <c r="F14" s="3" t="s">
        <v>99</v>
      </c>
      <c r="G14">
        <f>3910+1800+407+(-7-5+5)</f>
        <v>6110</v>
      </c>
      <c r="H14">
        <f>3910+1760+389+(-7-5+5)</f>
        <v>6052</v>
      </c>
      <c r="I14">
        <f>3580+1900+742+(-7-4+5)</f>
        <v>6216</v>
      </c>
      <c r="J14">
        <f>1465+1400+2260+1000+812+(0-3-3-3+5)</f>
        <v>6933</v>
      </c>
    </row>
    <row r="15" spans="1:10">
      <c r="A15" s="10" t="s">
        <v>13</v>
      </c>
      <c r="B15" s="10">
        <v>2</v>
      </c>
      <c r="C15" s="10">
        <v>1730</v>
      </c>
      <c r="F15" s="3" t="s">
        <v>100</v>
      </c>
      <c r="G15">
        <f>3910+1800+375+(-7-5+5)</f>
        <v>6078</v>
      </c>
      <c r="H15">
        <f>3910+1760+355+(-7-5+5)</f>
        <v>6018</v>
      </c>
      <c r="I15">
        <f>3580+1900+677+(-7-4+5)</f>
        <v>6151</v>
      </c>
      <c r="J15">
        <f>1465+1400+2260+1000+545+(0-3-3-3+5)</f>
        <v>6666</v>
      </c>
    </row>
    <row r="16" spans="1:10">
      <c r="A16" s="10" t="s">
        <v>14</v>
      </c>
      <c r="B16" s="10">
        <v>2</v>
      </c>
      <c r="C16" s="10">
        <v>1760</v>
      </c>
      <c r="F16" s="3" t="s">
        <v>101</v>
      </c>
      <c r="G16">
        <f>3910+1780+356+(-7-5+5)</f>
        <v>6039</v>
      </c>
      <c r="H16">
        <f>3910+1730+352+(-7-5+5)</f>
        <v>5985</v>
      </c>
      <c r="I16">
        <f>3580+1900+667+(-7-4+5)</f>
        <v>6141</v>
      </c>
      <c r="J16">
        <f>1465+1400+2260+1000+498+(0-3-3-3+5)</f>
        <v>6619</v>
      </c>
    </row>
    <row r="17" spans="1:10">
      <c r="A17" s="10" t="s">
        <v>15</v>
      </c>
      <c r="B17" s="10">
        <v>2</v>
      </c>
      <c r="C17" s="10">
        <v>3970</v>
      </c>
      <c r="F17" s="3" t="s">
        <v>102</v>
      </c>
      <c r="G17">
        <f>3910+1780+367+(-7-5+5)</f>
        <v>6050</v>
      </c>
      <c r="H17">
        <f>3910+1730+363+(-7-5+5)</f>
        <v>5996</v>
      </c>
      <c r="I17">
        <f>3580+1850+706+(-7-4+5)</f>
        <v>6130</v>
      </c>
      <c r="J17">
        <f>1465+1400+2260+980+424+(0-3-3-3+5)</f>
        <v>6525</v>
      </c>
    </row>
    <row r="18" spans="1:10">
      <c r="F18" s="3" t="s">
        <v>103</v>
      </c>
      <c r="G18">
        <f>3970+1660+352+(-7-5+5)</f>
        <v>5975</v>
      </c>
      <c r="H18">
        <f>3970+1610+355+(-5-4+5)</f>
        <v>5931</v>
      </c>
      <c r="I18">
        <f>3580+1850+677+(-7-4+5)</f>
        <v>6101</v>
      </c>
      <c r="J18">
        <f>1465+1400+2260+980+483+(0-3-3-3+5)</f>
        <v>6584</v>
      </c>
    </row>
    <row r="19" spans="1:10">
      <c r="A19" s="5" t="s">
        <v>16</v>
      </c>
      <c r="F19" s="3" t="s">
        <v>104</v>
      </c>
      <c r="G19">
        <f>3970+1660+324+(-7-5+5)</f>
        <v>5947</v>
      </c>
      <c r="H19">
        <f>3970+1610+325+(-5-4+5)</f>
        <v>5901</v>
      </c>
      <c r="I19">
        <f>3580+1850+703+(-7-4+5)</f>
        <v>6127</v>
      </c>
      <c r="J19">
        <f>1465+1400+2100+920+538+(0-3-3-3+5)</f>
        <v>6419</v>
      </c>
    </row>
    <row r="20" spans="1:10">
      <c r="A20" s="3" t="s">
        <v>5</v>
      </c>
      <c r="B20" s="4" t="s">
        <v>6</v>
      </c>
      <c r="C20" s="4" t="s">
        <v>7</v>
      </c>
      <c r="F20" s="3" t="s">
        <v>105</v>
      </c>
      <c r="G20">
        <f>3970+1610+335+(-7-4+5)</f>
        <v>5909</v>
      </c>
      <c r="H20">
        <f>3970+1560+337+(-5-4+5)</f>
        <v>5863</v>
      </c>
      <c r="I20">
        <f>3720+1780+583+(-5-4+5)</f>
        <v>6079</v>
      </c>
      <c r="J20">
        <f>1465+1400+2100+920+444+(0-3-3-3+5)</f>
        <v>6325</v>
      </c>
    </row>
    <row r="21" spans="1:10">
      <c r="A21" s="10" t="s">
        <v>17</v>
      </c>
      <c r="B21" s="10">
        <v>2</v>
      </c>
      <c r="C21" s="10">
        <v>1780</v>
      </c>
      <c r="F21" s="3" t="s">
        <v>106</v>
      </c>
      <c r="G21">
        <f>3970+1610+343+(-7-4+5)</f>
        <v>5917</v>
      </c>
      <c r="H21">
        <f>3970+1560+345+(-5-4+5)</f>
        <v>5871</v>
      </c>
      <c r="I21">
        <f>3720+1780+526+(-5-4+5)</f>
        <v>6022</v>
      </c>
      <c r="J21">
        <f>1465+1400+2100+830+510+(0-3-3-3+5)</f>
        <v>6301</v>
      </c>
    </row>
    <row r="22" spans="1:10">
      <c r="A22" s="10" t="s">
        <v>18</v>
      </c>
      <c r="B22" s="10">
        <v>2</v>
      </c>
      <c r="C22" s="10">
        <v>1800</v>
      </c>
      <c r="F22" s="3" t="s">
        <v>107</v>
      </c>
      <c r="G22">
        <f>3730+910+730+450+(-5-4-3+5)</f>
        <v>5813</v>
      </c>
      <c r="H22">
        <f>3730+910+730+413+(-5-4-3+5)</f>
        <v>5776</v>
      </c>
      <c r="I22">
        <f>3720+1780+527+(-5-4+5)</f>
        <v>6023</v>
      </c>
      <c r="J22">
        <f>1465+1400+2100+830+561+(0-3-3-3+5)</f>
        <v>6352</v>
      </c>
    </row>
    <row r="23" spans="1:10">
      <c r="A23" s="10" t="s">
        <v>19</v>
      </c>
      <c r="B23" s="10">
        <v>2</v>
      </c>
      <c r="C23" s="10">
        <v>3730</v>
      </c>
      <c r="F23" s="3" t="s">
        <v>108</v>
      </c>
      <c r="G23">
        <f>3730+910+730+405+(-5-4-3+5)</f>
        <v>5768</v>
      </c>
      <c r="H23">
        <f>3730+910+730+368+(-5-4-3+5)</f>
        <v>5731</v>
      </c>
      <c r="I23">
        <f>3720+1740+534+(-5-4+5)</f>
        <v>5990</v>
      </c>
      <c r="J23">
        <f>1465+1400+2180+690+555+(0-3-3-3+5)</f>
        <v>6286</v>
      </c>
    </row>
    <row r="24" spans="1:10">
      <c r="A24" s="10" t="s">
        <v>20</v>
      </c>
      <c r="B24" s="10">
        <v>2</v>
      </c>
      <c r="C24" s="10">
        <v>3910</v>
      </c>
      <c r="F24" s="3" t="s">
        <v>109</v>
      </c>
      <c r="G24">
        <f>3730+910+620+460+(-5-4-3+5)</f>
        <v>5713</v>
      </c>
      <c r="H24">
        <f>3730+910+620+420+(-5-4-3+5)</f>
        <v>5673</v>
      </c>
      <c r="I24">
        <f>3720+1740+496+(-5-4+5)</f>
        <v>5952</v>
      </c>
      <c r="J24">
        <f>1465+1400+2180+690+505+(0-3-3-3+5)</f>
        <v>6236</v>
      </c>
    </row>
    <row r="25" spans="1:10">
      <c r="F25" s="3" t="s">
        <v>110</v>
      </c>
      <c r="G25">
        <f>3730+910+620+455+(-5-4-3+5)</f>
        <v>5708</v>
      </c>
      <c r="H25">
        <f>3730+910+620+416+(-5-4-3+5)</f>
        <v>5669</v>
      </c>
      <c r="I25">
        <f>3720+1740+516+(-5-4+5)</f>
        <v>5972</v>
      </c>
      <c r="J25">
        <f>1465+1400+2180+640+550+(0-3-3-3+5)</f>
        <v>6231</v>
      </c>
    </row>
    <row r="26" spans="1:10">
      <c r="A26" s="5" t="s">
        <v>21</v>
      </c>
      <c r="F26" s="3" t="s">
        <v>111</v>
      </c>
      <c r="G26">
        <f>3730+1530+389+(-5-4+5)</f>
        <v>5645</v>
      </c>
      <c r="H26">
        <f>3730+1510+376+(-5-3+5)</f>
        <v>5613</v>
      </c>
      <c r="I26">
        <f>3710+910+730+500+(-5-3-3+5)</f>
        <v>5844</v>
      </c>
      <c r="J26">
        <f>1465+1400+2180+640+565+(0-3-3-3+5)</f>
        <v>6246</v>
      </c>
    </row>
    <row r="27" spans="1:10">
      <c r="A27" s="3" t="s">
        <v>5</v>
      </c>
      <c r="B27" s="4" t="s">
        <v>6</v>
      </c>
      <c r="C27" s="4" t="s">
        <v>7</v>
      </c>
      <c r="F27" s="3" t="s">
        <v>112</v>
      </c>
      <c r="G27">
        <f>3730+1530+384+(-5-4+5)</f>
        <v>5640</v>
      </c>
      <c r="H27">
        <f>3730+1510+370+(-5-3+5)</f>
        <v>5607</v>
      </c>
      <c r="I27">
        <f>3710+910+730+451+(-5-3-3+5)</f>
        <v>5795</v>
      </c>
      <c r="J27">
        <f>1465+1400+2180+640+610+(0-3-3-3+5)</f>
        <v>6291</v>
      </c>
    </row>
    <row r="28" spans="1:10">
      <c r="A28" s="10" t="s">
        <v>22</v>
      </c>
      <c r="B28" s="10">
        <v>2</v>
      </c>
      <c r="C28" s="10">
        <v>3970</v>
      </c>
      <c r="F28" s="3" t="s">
        <v>113</v>
      </c>
      <c r="G28">
        <f>910+3560+960+(-3-3+5)</f>
        <v>5429</v>
      </c>
      <c r="H28">
        <f>910+3560+954+(-3-3+5)</f>
        <v>5423</v>
      </c>
      <c r="I28">
        <f>3710+910+620+499+(-5-3-3+5)</f>
        <v>5733</v>
      </c>
    </row>
    <row r="29" spans="1:10">
      <c r="F29" s="3" t="s">
        <v>114</v>
      </c>
      <c r="G29">
        <f>910+3560+908+(-3-3+5)</f>
        <v>5377</v>
      </c>
      <c r="H29">
        <f>910+3560+916+(-3-3+5)</f>
        <v>5385</v>
      </c>
      <c r="I29">
        <f>3710+910+620+489+(-5-3-3+5)</f>
        <v>5723</v>
      </c>
    </row>
    <row r="30" spans="1:10">
      <c r="A30" s="5" t="s">
        <v>23</v>
      </c>
      <c r="I30">
        <f>3710+1530+428+(-5-3+5)</f>
        <v>5665</v>
      </c>
    </row>
    <row r="31" spans="1:10">
      <c r="A31" s="3" t="s">
        <v>5</v>
      </c>
      <c r="B31" s="4" t="s">
        <v>6</v>
      </c>
      <c r="C31" s="4" t="s">
        <v>7</v>
      </c>
      <c r="I31">
        <f>3710+1530+414+(-5-3+5)</f>
        <v>5651</v>
      </c>
    </row>
    <row r="32" spans="1:10">
      <c r="A32" s="10" t="s">
        <v>24</v>
      </c>
      <c r="B32" s="10">
        <v>2</v>
      </c>
      <c r="C32" s="10">
        <v>3910</v>
      </c>
    </row>
    <row r="34" spans="1:3">
      <c r="A34" s="5" t="s">
        <v>25</v>
      </c>
    </row>
    <row r="35" spans="1:3">
      <c r="A35" s="3" t="s">
        <v>5</v>
      </c>
      <c r="B35" s="4" t="s">
        <v>6</v>
      </c>
      <c r="C35" s="4" t="s">
        <v>7</v>
      </c>
    </row>
    <row r="36" spans="1:3">
      <c r="A36" t="s">
        <v>26</v>
      </c>
      <c r="B36">
        <v>2</v>
      </c>
      <c r="C36">
        <v>325</v>
      </c>
    </row>
    <row r="37" spans="1:3">
      <c r="A37" t="s">
        <v>27</v>
      </c>
      <c r="B37">
        <v>2</v>
      </c>
      <c r="C37">
        <v>337</v>
      </c>
    </row>
    <row r="38" spans="1:3">
      <c r="A38" t="s">
        <v>30</v>
      </c>
      <c r="B38">
        <v>2</v>
      </c>
      <c r="C38">
        <v>345</v>
      </c>
    </row>
    <row r="39" spans="1:3">
      <c r="A39" t="s">
        <v>166</v>
      </c>
      <c r="B39">
        <v>2</v>
      </c>
      <c r="C39">
        <v>352</v>
      </c>
    </row>
    <row r="40" spans="1:3">
      <c r="A40" t="s">
        <v>165</v>
      </c>
      <c r="B40">
        <v>2</v>
      </c>
      <c r="C40">
        <v>355</v>
      </c>
    </row>
    <row r="41" spans="1:3">
      <c r="A41" t="s">
        <v>29</v>
      </c>
      <c r="B41">
        <v>2</v>
      </c>
      <c r="C41">
        <v>368</v>
      </c>
    </row>
    <row r="42" spans="1:3">
      <c r="A42" t="s">
        <v>31</v>
      </c>
      <c r="B42">
        <v>2</v>
      </c>
      <c r="C42">
        <v>370</v>
      </c>
    </row>
    <row r="43" spans="1:3">
      <c r="A43" t="s">
        <v>32</v>
      </c>
      <c r="B43">
        <v>2</v>
      </c>
      <c r="C43">
        <v>376</v>
      </c>
    </row>
    <row r="44" spans="1:3">
      <c r="A44" t="s">
        <v>59</v>
      </c>
      <c r="B44">
        <v>2</v>
      </c>
      <c r="C44">
        <v>384</v>
      </c>
    </row>
    <row r="45" spans="1:3">
      <c r="A45" t="s">
        <v>60</v>
      </c>
      <c r="B45">
        <v>2</v>
      </c>
      <c r="C45">
        <v>389</v>
      </c>
    </row>
    <row r="46" spans="1:3">
      <c r="A46" t="s">
        <v>61</v>
      </c>
      <c r="B46">
        <v>2</v>
      </c>
      <c r="C46">
        <v>405</v>
      </c>
    </row>
    <row r="47" spans="1:3">
      <c r="A47" t="s">
        <v>33</v>
      </c>
      <c r="B47">
        <v>2</v>
      </c>
      <c r="C47">
        <v>413</v>
      </c>
    </row>
    <row r="48" spans="1:3">
      <c r="A48" t="s">
        <v>34</v>
      </c>
      <c r="B48">
        <v>2</v>
      </c>
      <c r="C48">
        <v>416</v>
      </c>
    </row>
    <row r="49" spans="1:3">
      <c r="A49" t="s">
        <v>35</v>
      </c>
      <c r="B49">
        <v>2</v>
      </c>
      <c r="C49">
        <v>420</v>
      </c>
    </row>
    <row r="50" spans="1:3">
      <c r="A50" t="s">
        <v>36</v>
      </c>
      <c r="B50">
        <v>2</v>
      </c>
      <c r="C50">
        <v>424</v>
      </c>
    </row>
    <row r="51" spans="1:3">
      <c r="A51" t="s">
        <v>37</v>
      </c>
      <c r="B51">
        <v>2</v>
      </c>
      <c r="C51">
        <v>444</v>
      </c>
    </row>
    <row r="52" spans="1:3">
      <c r="A52" t="s">
        <v>62</v>
      </c>
      <c r="B52">
        <v>2</v>
      </c>
      <c r="C52">
        <v>455</v>
      </c>
    </row>
    <row r="53" spans="1:3">
      <c r="A53" t="s">
        <v>63</v>
      </c>
      <c r="B53">
        <v>2</v>
      </c>
      <c r="C53">
        <v>460</v>
      </c>
    </row>
    <row r="54" spans="1:3">
      <c r="A54" t="s">
        <v>38</v>
      </c>
      <c r="B54">
        <v>2</v>
      </c>
      <c r="C54">
        <v>483</v>
      </c>
    </row>
    <row r="55" spans="1:3">
      <c r="A55" t="s">
        <v>39</v>
      </c>
      <c r="B55">
        <v>2</v>
      </c>
      <c r="C55">
        <v>498</v>
      </c>
    </row>
    <row r="56" spans="1:3">
      <c r="A56" t="s">
        <v>40</v>
      </c>
      <c r="B56">
        <v>2</v>
      </c>
      <c r="C56">
        <v>510</v>
      </c>
    </row>
    <row r="57" spans="1:3">
      <c r="A57" t="s">
        <v>42</v>
      </c>
      <c r="B57">
        <v>2</v>
      </c>
      <c r="C57">
        <v>538</v>
      </c>
    </row>
    <row r="58" spans="1:3">
      <c r="A58" t="s">
        <v>43</v>
      </c>
      <c r="B58">
        <v>2</v>
      </c>
      <c r="C58">
        <v>505</v>
      </c>
    </row>
    <row r="59" spans="1:3">
      <c r="A59" t="s">
        <v>41</v>
      </c>
      <c r="B59">
        <v>2</v>
      </c>
      <c r="C59">
        <v>545</v>
      </c>
    </row>
    <row r="60" spans="1:3">
      <c r="A60" t="s">
        <v>44</v>
      </c>
      <c r="B60">
        <v>2</v>
      </c>
      <c r="C60">
        <v>561</v>
      </c>
    </row>
    <row r="61" spans="1:3">
      <c r="A61" t="s">
        <v>45</v>
      </c>
      <c r="B61">
        <v>2</v>
      </c>
      <c r="C61">
        <v>555</v>
      </c>
    </row>
    <row r="62" spans="1:3">
      <c r="A62" t="s">
        <v>46</v>
      </c>
      <c r="B62">
        <v>2</v>
      </c>
      <c r="C62">
        <v>550</v>
      </c>
    </row>
    <row r="63" spans="1:3">
      <c r="A63" t="s">
        <v>48</v>
      </c>
      <c r="B63">
        <v>2</v>
      </c>
      <c r="C63">
        <v>620</v>
      </c>
    </row>
    <row r="64" spans="1:3">
      <c r="A64" t="s">
        <v>47</v>
      </c>
      <c r="B64">
        <v>2</v>
      </c>
      <c r="C64">
        <v>565</v>
      </c>
    </row>
    <row r="65" spans="1:3">
      <c r="A65" t="s">
        <v>50</v>
      </c>
      <c r="B65">
        <v>2</v>
      </c>
      <c r="C65">
        <v>640</v>
      </c>
    </row>
    <row r="66" spans="1:3">
      <c r="A66" t="s">
        <v>49</v>
      </c>
      <c r="B66">
        <v>2</v>
      </c>
      <c r="C66">
        <v>610</v>
      </c>
    </row>
    <row r="67" spans="1:3">
      <c r="A67" t="s">
        <v>51</v>
      </c>
      <c r="B67">
        <v>2</v>
      </c>
      <c r="C67">
        <v>690</v>
      </c>
    </row>
    <row r="68" spans="1:3">
      <c r="A68" t="s">
        <v>52</v>
      </c>
      <c r="B68">
        <v>2</v>
      </c>
      <c r="C68">
        <v>812</v>
      </c>
    </row>
    <row r="69" spans="1:3">
      <c r="A69" t="s">
        <v>53</v>
      </c>
      <c r="B69">
        <v>2</v>
      </c>
      <c r="C69">
        <v>830</v>
      </c>
    </row>
    <row r="70" spans="1:3">
      <c r="A70" t="s">
        <v>162</v>
      </c>
      <c r="B70">
        <v>2</v>
      </c>
      <c r="C70">
        <v>908</v>
      </c>
    </row>
    <row r="71" spans="1:3">
      <c r="A71" t="s">
        <v>161</v>
      </c>
      <c r="B71">
        <v>2</v>
      </c>
      <c r="C71">
        <v>916</v>
      </c>
    </row>
    <row r="72" spans="1:3">
      <c r="A72" t="s">
        <v>54</v>
      </c>
      <c r="B72">
        <v>2</v>
      </c>
      <c r="C72">
        <v>920</v>
      </c>
    </row>
    <row r="73" spans="1:3">
      <c r="A73" t="s">
        <v>160</v>
      </c>
      <c r="B73">
        <v>2</v>
      </c>
      <c r="C73">
        <v>954</v>
      </c>
    </row>
    <row r="74" spans="1:3">
      <c r="A74" t="s">
        <v>159</v>
      </c>
      <c r="B74">
        <v>2</v>
      </c>
      <c r="C74">
        <v>960</v>
      </c>
    </row>
    <row r="75" spans="1:3">
      <c r="A75" t="s">
        <v>55</v>
      </c>
      <c r="B75">
        <v>2</v>
      </c>
      <c r="C75">
        <v>980</v>
      </c>
    </row>
    <row r="76" spans="1:3">
      <c r="A76" t="s">
        <v>56</v>
      </c>
      <c r="B76">
        <v>2</v>
      </c>
      <c r="C76">
        <v>1000</v>
      </c>
    </row>
    <row r="77" spans="1:3">
      <c r="A77" t="s">
        <v>57</v>
      </c>
      <c r="B77">
        <v>2</v>
      </c>
      <c r="C77">
        <v>3560</v>
      </c>
    </row>
    <row r="79" spans="1:3">
      <c r="A79" s="5" t="s">
        <v>58</v>
      </c>
    </row>
    <row r="80" spans="1:3">
      <c r="A80" s="3" t="s">
        <v>5</v>
      </c>
      <c r="B80" s="4" t="s">
        <v>6</v>
      </c>
      <c r="C80" s="4" t="s">
        <v>7</v>
      </c>
    </row>
    <row r="81" spans="1:3">
      <c r="A81" s="10" t="s">
        <v>64</v>
      </c>
      <c r="B81" s="10">
        <v>2</v>
      </c>
      <c r="C81" s="10">
        <v>1510</v>
      </c>
    </row>
    <row r="82" spans="1:3">
      <c r="A82" s="10" t="s">
        <v>65</v>
      </c>
      <c r="B82" s="10">
        <v>2</v>
      </c>
      <c r="C82" s="10">
        <v>2180</v>
      </c>
    </row>
    <row r="84" spans="1:3">
      <c r="A84" s="5" t="s">
        <v>66</v>
      </c>
    </row>
    <row r="85" spans="1:3">
      <c r="A85" s="3" t="s">
        <v>5</v>
      </c>
      <c r="B85" s="4" t="s">
        <v>6</v>
      </c>
      <c r="C85" s="4" t="s">
        <v>7</v>
      </c>
    </row>
    <row r="86" spans="1:3">
      <c r="A86" t="s">
        <v>73</v>
      </c>
      <c r="B86">
        <v>2</v>
      </c>
      <c r="C86">
        <v>324</v>
      </c>
    </row>
    <row r="87" spans="1:3">
      <c r="A87" t="s">
        <v>72</v>
      </c>
      <c r="B87">
        <v>2</v>
      </c>
      <c r="C87">
        <v>335</v>
      </c>
    </row>
    <row r="88" spans="1:3">
      <c r="A88" t="s">
        <v>68</v>
      </c>
      <c r="B88">
        <v>2</v>
      </c>
      <c r="C88">
        <v>355</v>
      </c>
    </row>
    <row r="89" spans="1:3">
      <c r="A89" t="s">
        <v>67</v>
      </c>
      <c r="B89">
        <v>2</v>
      </c>
      <c r="C89">
        <v>363</v>
      </c>
    </row>
    <row r="90" spans="1:3">
      <c r="A90" t="s">
        <v>69</v>
      </c>
      <c r="B90">
        <v>2</v>
      </c>
      <c r="C90">
        <v>389</v>
      </c>
    </row>
    <row r="91" spans="1:3">
      <c r="A91" t="s">
        <v>74</v>
      </c>
      <c r="B91">
        <v>2</v>
      </c>
      <c r="C91">
        <v>450</v>
      </c>
    </row>
    <row r="92" spans="1:3">
      <c r="A92" t="s">
        <v>75</v>
      </c>
      <c r="B92">
        <v>2</v>
      </c>
      <c r="C92">
        <v>620</v>
      </c>
    </row>
    <row r="93" spans="1:3">
      <c r="A93" t="s">
        <v>70</v>
      </c>
      <c r="B93">
        <v>2</v>
      </c>
      <c r="C93">
        <v>730</v>
      </c>
    </row>
    <row r="95" spans="1:3">
      <c r="A95" s="5" t="s">
        <v>71</v>
      </c>
    </row>
    <row r="96" spans="1:3">
      <c r="A96" s="3" t="s">
        <v>5</v>
      </c>
      <c r="B96" s="4" t="s">
        <v>6</v>
      </c>
      <c r="C96" s="4" t="s">
        <v>7</v>
      </c>
    </row>
    <row r="97" spans="1:3">
      <c r="A97" s="10" t="s">
        <v>76</v>
      </c>
      <c r="B97" s="10">
        <v>2</v>
      </c>
      <c r="C97" s="10">
        <v>1530</v>
      </c>
    </row>
    <row r="98" spans="1:3">
      <c r="A98" s="10" t="s">
        <v>77</v>
      </c>
      <c r="B98" s="10">
        <v>2</v>
      </c>
      <c r="C98" s="10">
        <v>2100</v>
      </c>
    </row>
    <row r="99" spans="1:3">
      <c r="A99" s="10" t="s">
        <v>78</v>
      </c>
      <c r="B99" s="10">
        <v>2</v>
      </c>
      <c r="C99" s="10">
        <v>2260</v>
      </c>
    </row>
    <row r="101" spans="1:3">
      <c r="A101" s="5" t="s">
        <v>123</v>
      </c>
    </row>
    <row r="102" spans="1:3">
      <c r="A102" s="3" t="s">
        <v>5</v>
      </c>
      <c r="B102" s="4" t="s">
        <v>6</v>
      </c>
      <c r="C102" s="4" t="s">
        <v>7</v>
      </c>
    </row>
    <row r="103" spans="1:3">
      <c r="A103" t="s">
        <v>80</v>
      </c>
      <c r="B103">
        <v>2</v>
      </c>
      <c r="C103">
        <v>343</v>
      </c>
    </row>
    <row r="104" spans="1:3">
      <c r="A104" t="s">
        <v>82</v>
      </c>
      <c r="B104">
        <v>2</v>
      </c>
      <c r="C104">
        <v>352</v>
      </c>
    </row>
    <row r="105" spans="1:3">
      <c r="A105" t="s">
        <v>81</v>
      </c>
      <c r="B105">
        <v>2</v>
      </c>
      <c r="C105">
        <v>356</v>
      </c>
    </row>
    <row r="106" spans="1:3">
      <c r="A106" t="s">
        <v>83</v>
      </c>
      <c r="B106">
        <v>2</v>
      </c>
      <c r="C106">
        <v>367</v>
      </c>
    </row>
    <row r="107" spans="1:3">
      <c r="A107" t="s">
        <v>84</v>
      </c>
      <c r="B107">
        <v>2</v>
      </c>
      <c r="C107">
        <v>375</v>
      </c>
    </row>
    <row r="108" spans="1:3">
      <c r="A108" t="s">
        <v>85</v>
      </c>
      <c r="B108">
        <v>2</v>
      </c>
      <c r="C108">
        <v>407</v>
      </c>
    </row>
    <row r="109" spans="1:3">
      <c r="A109" t="s">
        <v>86</v>
      </c>
      <c r="B109">
        <v>2</v>
      </c>
      <c r="C109">
        <v>730</v>
      </c>
    </row>
    <row r="111" spans="1:3">
      <c r="A111" s="5" t="s">
        <v>79</v>
      </c>
    </row>
    <row r="112" spans="1:3">
      <c r="A112" s="3" t="s">
        <v>5</v>
      </c>
      <c r="B112" s="4" t="s">
        <v>6</v>
      </c>
      <c r="C112" s="4" t="s">
        <v>7</v>
      </c>
    </row>
    <row r="113" spans="1:3">
      <c r="A113" s="10" t="s">
        <v>87</v>
      </c>
      <c r="B113" s="10">
        <v>2</v>
      </c>
      <c r="C113" s="10">
        <v>910</v>
      </c>
    </row>
    <row r="114" spans="1:3">
      <c r="A114" s="10" t="s">
        <v>88</v>
      </c>
      <c r="B114" s="10">
        <v>2</v>
      </c>
      <c r="C114" s="10">
        <v>1560</v>
      </c>
    </row>
    <row r="115" spans="1:3">
      <c r="A115" s="10" t="s">
        <v>89</v>
      </c>
      <c r="B115" s="10">
        <v>2</v>
      </c>
      <c r="C115" s="10">
        <v>1610</v>
      </c>
    </row>
    <row r="116" spans="1:3">
      <c r="A116" s="10" t="s">
        <v>90</v>
      </c>
      <c r="B116" s="10">
        <v>2</v>
      </c>
      <c r="C116" s="10">
        <v>3730</v>
      </c>
    </row>
    <row r="118" spans="1:3">
      <c r="A118" s="5" t="s">
        <v>155</v>
      </c>
    </row>
    <row r="119" spans="1:3">
      <c r="A119" s="3" t="s">
        <v>5</v>
      </c>
      <c r="B119" s="4" t="s">
        <v>6</v>
      </c>
      <c r="C119" s="4" t="s">
        <v>7</v>
      </c>
    </row>
    <row r="120" spans="1:3">
      <c r="A120" t="s">
        <v>91</v>
      </c>
      <c r="B120">
        <v>2</v>
      </c>
      <c r="C120">
        <v>910</v>
      </c>
    </row>
    <row r="121" spans="1:3">
      <c r="A121" t="s">
        <v>92</v>
      </c>
      <c r="B121">
        <v>2</v>
      </c>
      <c r="C121">
        <v>1400</v>
      </c>
    </row>
    <row r="123" spans="1:3">
      <c r="A123" s="5" t="s">
        <v>149</v>
      </c>
    </row>
    <row r="124" spans="1:3">
      <c r="A124" s="3" t="s">
        <v>5</v>
      </c>
      <c r="B124" s="4" t="s">
        <v>6</v>
      </c>
      <c r="C124" s="4" t="s">
        <v>7</v>
      </c>
    </row>
    <row r="125" spans="1:3">
      <c r="A125" t="s">
        <v>148</v>
      </c>
      <c r="B125">
        <v>2</v>
      </c>
      <c r="C125">
        <v>3720</v>
      </c>
    </row>
    <row r="127" spans="1:3">
      <c r="A127" s="5" t="s">
        <v>147</v>
      </c>
    </row>
    <row r="128" spans="1:3">
      <c r="A128" s="3" t="s">
        <v>5</v>
      </c>
      <c r="B128" s="4" t="s">
        <v>6</v>
      </c>
      <c r="C128" s="4" t="s">
        <v>7</v>
      </c>
    </row>
    <row r="129" spans="1:3">
      <c r="A129" t="s">
        <v>146</v>
      </c>
      <c r="B129">
        <v>2</v>
      </c>
      <c r="C129">
        <v>3580</v>
      </c>
    </row>
    <row r="131" spans="1:3">
      <c r="A131" s="5" t="s">
        <v>25</v>
      </c>
    </row>
    <row r="132" spans="1:3">
      <c r="A132" s="3" t="s">
        <v>5</v>
      </c>
      <c r="B132" s="4" t="s">
        <v>6</v>
      </c>
      <c r="C132" s="4" t="s">
        <v>7</v>
      </c>
    </row>
    <row r="133" spans="1:3">
      <c r="A133" t="s">
        <v>145</v>
      </c>
      <c r="B133">
        <v>2</v>
      </c>
      <c r="C133">
        <v>414</v>
      </c>
    </row>
    <row r="134" spans="1:3">
      <c r="A134" t="s">
        <v>144</v>
      </c>
      <c r="B134">
        <v>2</v>
      </c>
      <c r="C134">
        <v>428</v>
      </c>
    </row>
    <row r="135" spans="1:3">
      <c r="A135" t="s">
        <v>143</v>
      </c>
      <c r="B135">
        <v>2</v>
      </c>
      <c r="C135">
        <v>451</v>
      </c>
    </row>
    <row r="136" spans="1:3">
      <c r="A136" t="s">
        <v>141</v>
      </c>
      <c r="B136">
        <v>2</v>
      </c>
      <c r="C136">
        <v>489</v>
      </c>
    </row>
    <row r="137" spans="1:3">
      <c r="A137" t="s">
        <v>139</v>
      </c>
      <c r="B137">
        <v>2</v>
      </c>
      <c r="C137">
        <v>496</v>
      </c>
    </row>
    <row r="138" spans="1:3">
      <c r="A138" t="s">
        <v>140</v>
      </c>
      <c r="B138">
        <v>2</v>
      </c>
      <c r="C138">
        <v>499</v>
      </c>
    </row>
    <row r="139" spans="1:3">
      <c r="A139" t="s">
        <v>142</v>
      </c>
      <c r="B139">
        <v>2</v>
      </c>
      <c r="C139">
        <v>500</v>
      </c>
    </row>
    <row r="140" spans="1:3">
      <c r="A140" t="s">
        <v>137</v>
      </c>
      <c r="B140">
        <v>2</v>
      </c>
      <c r="C140">
        <v>516</v>
      </c>
    </row>
    <row r="141" spans="1:3">
      <c r="A141" t="s">
        <v>138</v>
      </c>
      <c r="B141">
        <v>2</v>
      </c>
      <c r="C141">
        <v>526</v>
      </c>
    </row>
    <row r="142" spans="1:3">
      <c r="A142" t="s">
        <v>136</v>
      </c>
      <c r="B142">
        <v>2</v>
      </c>
      <c r="C142">
        <v>527</v>
      </c>
    </row>
    <row r="143" spans="1:3">
      <c r="A143" s="12" t="s">
        <v>198</v>
      </c>
      <c r="B143">
        <v>2</v>
      </c>
      <c r="C143">
        <v>534</v>
      </c>
    </row>
    <row r="144" spans="1:3">
      <c r="A144" t="s">
        <v>135</v>
      </c>
      <c r="B144">
        <v>2</v>
      </c>
      <c r="C144">
        <v>583</v>
      </c>
    </row>
    <row r="145" spans="1:3">
      <c r="A145" t="s">
        <v>152</v>
      </c>
      <c r="B145">
        <v>2</v>
      </c>
      <c r="C145">
        <v>620</v>
      </c>
    </row>
    <row r="146" spans="1:3">
      <c r="A146" t="s">
        <v>134</v>
      </c>
      <c r="B146">
        <v>2</v>
      </c>
      <c r="C146">
        <v>667</v>
      </c>
    </row>
    <row r="147" spans="1:3">
      <c r="A147" t="s">
        <v>164</v>
      </c>
      <c r="B147">
        <v>4</v>
      </c>
      <c r="C147">
        <v>677</v>
      </c>
    </row>
    <row r="148" spans="1:3">
      <c r="A148" t="s">
        <v>131</v>
      </c>
      <c r="B148">
        <v>2</v>
      </c>
      <c r="C148">
        <v>703</v>
      </c>
    </row>
    <row r="149" spans="1:3">
      <c r="A149" t="s">
        <v>130</v>
      </c>
      <c r="B149">
        <v>2</v>
      </c>
      <c r="C149">
        <v>706</v>
      </c>
    </row>
    <row r="150" spans="1:3">
      <c r="A150" t="s">
        <v>128</v>
      </c>
      <c r="B150">
        <v>2</v>
      </c>
      <c r="C150">
        <v>730</v>
      </c>
    </row>
    <row r="151" spans="1:3">
      <c r="A151" t="s">
        <v>129</v>
      </c>
      <c r="B151">
        <v>2</v>
      </c>
      <c r="C151">
        <v>742</v>
      </c>
    </row>
    <row r="152" spans="1:3">
      <c r="A152" t="s">
        <v>127</v>
      </c>
      <c r="B152">
        <v>2</v>
      </c>
      <c r="C152">
        <v>1530</v>
      </c>
    </row>
    <row r="154" spans="1:3">
      <c r="A154" s="5" t="s">
        <v>66</v>
      </c>
    </row>
    <row r="155" spans="1:3">
      <c r="A155" s="3" t="s">
        <v>5</v>
      </c>
      <c r="B155" s="4" t="s">
        <v>6</v>
      </c>
      <c r="C155" s="4" t="s">
        <v>7</v>
      </c>
    </row>
    <row r="156" spans="1:3">
      <c r="A156" t="s">
        <v>126</v>
      </c>
      <c r="B156">
        <v>2</v>
      </c>
      <c r="C156">
        <v>910</v>
      </c>
    </row>
    <row r="157" spans="1:3">
      <c r="A157" t="s">
        <v>125</v>
      </c>
      <c r="B157">
        <v>2</v>
      </c>
      <c r="C157">
        <v>1740</v>
      </c>
    </row>
    <row r="158" spans="1:3">
      <c r="A158" t="s">
        <v>124</v>
      </c>
      <c r="B158">
        <v>2</v>
      </c>
      <c r="C158">
        <v>1780</v>
      </c>
    </row>
    <row r="160" spans="1:3">
      <c r="A160" s="5" t="s">
        <v>123</v>
      </c>
    </row>
    <row r="161" spans="1:3">
      <c r="A161" s="3" t="s">
        <v>5</v>
      </c>
      <c r="B161" s="4" t="s">
        <v>6</v>
      </c>
      <c r="C161" s="4" t="s">
        <v>7</v>
      </c>
    </row>
    <row r="162" spans="1:3">
      <c r="A162" t="s">
        <v>122</v>
      </c>
      <c r="B162">
        <v>2</v>
      </c>
      <c r="C162">
        <v>1850</v>
      </c>
    </row>
    <row r="163" spans="1:3">
      <c r="A163" t="s">
        <v>121</v>
      </c>
      <c r="B163">
        <v>2</v>
      </c>
      <c r="C163">
        <v>1900</v>
      </c>
    </row>
    <row r="164" spans="1:3">
      <c r="A164" t="s">
        <v>120</v>
      </c>
      <c r="B164">
        <v>2</v>
      </c>
      <c r="C164">
        <v>3710</v>
      </c>
    </row>
    <row r="166" spans="1:3">
      <c r="A166" s="5" t="s">
        <v>119</v>
      </c>
    </row>
    <row r="168" spans="1:3">
      <c r="A168" s="5" t="s">
        <v>4</v>
      </c>
    </row>
    <row r="169" spans="1:3">
      <c r="A169" s="3" t="s">
        <v>5</v>
      </c>
      <c r="B169" s="4" t="s">
        <v>6</v>
      </c>
      <c r="C169" s="4" t="s">
        <v>7</v>
      </c>
    </row>
    <row r="170" spans="1:3">
      <c r="A170" t="s">
        <v>118</v>
      </c>
      <c r="B170">
        <v>2</v>
      </c>
      <c r="C170">
        <v>1320</v>
      </c>
    </row>
    <row r="171" spans="1:3">
      <c r="A171" t="s">
        <v>163</v>
      </c>
    </row>
    <row r="173" spans="1:3">
      <c r="A173" s="5" t="s">
        <v>154</v>
      </c>
    </row>
    <row r="174" spans="1:3">
      <c r="A174" s="3" t="s">
        <v>5</v>
      </c>
      <c r="B174" s="4" t="s">
        <v>6</v>
      </c>
      <c r="C174" s="4" t="s">
        <v>7</v>
      </c>
    </row>
    <row r="175" spans="1:3">
      <c r="A175" t="s">
        <v>117</v>
      </c>
      <c r="B175">
        <v>2</v>
      </c>
      <c r="C175">
        <v>3790</v>
      </c>
    </row>
    <row r="177" spans="1:3">
      <c r="A177" s="5" t="s">
        <v>153</v>
      </c>
    </row>
    <row r="178" spans="1:3">
      <c r="A178" s="3" t="s">
        <v>5</v>
      </c>
      <c r="B178" s="4" t="s">
        <v>6</v>
      </c>
      <c r="C178" s="4" t="s">
        <v>7</v>
      </c>
    </row>
    <row r="180" spans="1:3">
      <c r="A180" t="s">
        <v>116</v>
      </c>
      <c r="B180">
        <v>2</v>
      </c>
      <c r="C180">
        <v>704</v>
      </c>
    </row>
    <row r="181" spans="1:3">
      <c r="A181" t="s">
        <v>115</v>
      </c>
      <c r="B181">
        <v>2</v>
      </c>
      <c r="C181">
        <v>845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tabSelected="1" topLeftCell="A124" workbookViewId="0">
      <selection activeCell="A139" sqref="A139"/>
    </sheetView>
  </sheetViews>
  <sheetFormatPr defaultRowHeight="15"/>
  <cols>
    <col min="1" max="1" width="56" customWidth="1"/>
  </cols>
  <sheetData>
    <row r="1" spans="1:10" ht="20.25">
      <c r="A1" s="1" t="s">
        <v>0</v>
      </c>
    </row>
    <row r="2" spans="1:10">
      <c r="A2" s="11" t="s">
        <v>158</v>
      </c>
    </row>
    <row r="3" spans="1:10">
      <c r="A3" s="2"/>
      <c r="B3" s="2"/>
    </row>
    <row r="5" spans="1:10">
      <c r="A5" s="5" t="s">
        <v>4</v>
      </c>
    </row>
    <row r="6" spans="1:10" ht="20.25">
      <c r="A6" s="3" t="s">
        <v>5</v>
      </c>
      <c r="B6" s="4" t="s">
        <v>6</v>
      </c>
      <c r="C6" s="4" t="s">
        <v>7</v>
      </c>
      <c r="F6" s="1" t="s">
        <v>93</v>
      </c>
    </row>
    <row r="7" spans="1:10">
      <c r="A7" t="s">
        <v>8</v>
      </c>
      <c r="B7">
        <v>2</v>
      </c>
      <c r="C7">
        <v>1590</v>
      </c>
      <c r="F7" s="2" t="s">
        <v>1</v>
      </c>
      <c r="G7" s="2" t="s">
        <v>2</v>
      </c>
    </row>
    <row r="8" spans="1:10">
      <c r="A8" s="9" t="s">
        <v>157</v>
      </c>
      <c r="F8" s="2" t="s">
        <v>3</v>
      </c>
      <c r="G8" s="2" t="s">
        <v>2</v>
      </c>
    </row>
    <row r="10" spans="1:10">
      <c r="A10" s="5" t="s">
        <v>9</v>
      </c>
      <c r="F10" s="3" t="s">
        <v>94</v>
      </c>
    </row>
    <row r="11" spans="1:10">
      <c r="A11" s="3" t="s">
        <v>5</v>
      </c>
      <c r="B11" s="4" t="s">
        <v>6</v>
      </c>
      <c r="C11" s="4" t="s">
        <v>7</v>
      </c>
    </row>
    <row r="12" spans="1:10">
      <c r="A12" s="10" t="s">
        <v>10</v>
      </c>
      <c r="B12" s="10">
        <v>2</v>
      </c>
      <c r="C12" s="10">
        <v>950</v>
      </c>
      <c r="G12" s="4" t="s">
        <v>95</v>
      </c>
      <c r="H12" s="4" t="s">
        <v>96</v>
      </c>
      <c r="I12" s="4" t="s">
        <v>97</v>
      </c>
      <c r="J12" s="4" t="s">
        <v>98</v>
      </c>
    </row>
    <row r="13" spans="1:10">
      <c r="A13" s="10" t="s">
        <v>11</v>
      </c>
      <c r="B13" s="10">
        <v>2</v>
      </c>
      <c r="C13" s="10">
        <v>1690</v>
      </c>
    </row>
    <row r="14" spans="1:10">
      <c r="A14" s="10" t="s">
        <v>12</v>
      </c>
      <c r="B14" s="10">
        <v>2</v>
      </c>
      <c r="C14" s="10">
        <v>1730</v>
      </c>
      <c r="F14" s="3" t="s">
        <v>99</v>
      </c>
      <c r="G14">
        <f>4180+1880+360+(-7-5+5)</f>
        <v>6413</v>
      </c>
      <c r="H14">
        <f>4180+1837+343+(-7-5+5)</f>
        <v>6353</v>
      </c>
      <c r="I14">
        <f>3840+1981+711+(-7-4+5)</f>
        <v>6526</v>
      </c>
      <c r="J14">
        <f>1335+1750+2360+1050+793+(0-3-3-3+5)</f>
        <v>7284</v>
      </c>
    </row>
    <row r="15" spans="1:10">
      <c r="A15" s="10" t="s">
        <v>13</v>
      </c>
      <c r="B15" s="10">
        <v>2</v>
      </c>
      <c r="C15" s="10">
        <v>1803</v>
      </c>
      <c r="F15" s="3" t="s">
        <v>100</v>
      </c>
      <c r="G15">
        <f>4180+1880+328+(-7-5+5)</f>
        <v>6381</v>
      </c>
      <c r="H15">
        <f>4180+1837+309+(-7-5+5)</f>
        <v>6319</v>
      </c>
      <c r="I15">
        <f>3840+1981+640+(-7-4+5)</f>
        <v>6455</v>
      </c>
      <c r="J15">
        <f>1335+1750+2360+1050+497+(0-3-3-3+5)</f>
        <v>6988</v>
      </c>
    </row>
    <row r="16" spans="1:10">
      <c r="A16" s="10" t="s">
        <v>14</v>
      </c>
      <c r="B16" s="10">
        <v>2</v>
      </c>
      <c r="C16" s="10">
        <v>1837</v>
      </c>
      <c r="F16" s="3" t="s">
        <v>101</v>
      </c>
      <c r="G16">
        <f>4180+1860+310+(-7-5+5)</f>
        <v>6343</v>
      </c>
      <c r="H16">
        <f>4180+1803+309+(-7-5+5)</f>
        <v>6285</v>
      </c>
      <c r="I16">
        <f>3840+1981+633+(-7-4+5)</f>
        <v>6448</v>
      </c>
      <c r="J16">
        <f>1335+1750+2360+1050+459+(0-3-3-3+5)</f>
        <v>6950</v>
      </c>
    </row>
    <row r="17" spans="1:10">
      <c r="A17" s="10" t="s">
        <v>15</v>
      </c>
      <c r="B17" s="10">
        <v>2</v>
      </c>
      <c r="C17" s="10">
        <v>4240</v>
      </c>
      <c r="F17" s="3" t="s">
        <v>102</v>
      </c>
      <c r="G17">
        <f>4180+1860+322+(-7-5+5)</f>
        <v>6355</v>
      </c>
      <c r="H17">
        <f>4180+1803+322+(-7-5+5)</f>
        <v>6298</v>
      </c>
      <c r="I17">
        <f>3840+1930+672+(-7-4+5)</f>
        <v>6436</v>
      </c>
      <c r="J17">
        <f>1335+1750+2360+1020+380+(0-3-3-3+5)</f>
        <v>6841</v>
      </c>
    </row>
    <row r="18" spans="1:10">
      <c r="F18" s="3" t="s">
        <v>103</v>
      </c>
      <c r="G18">
        <f>4240+1730+313+(-7-5+5)</f>
        <v>6276</v>
      </c>
      <c r="H18">
        <f>4240+1669+324+(-5-4+5)</f>
        <v>6229</v>
      </c>
      <c r="I18">
        <f>3840+1930+639+(-7-4+5)</f>
        <v>6403</v>
      </c>
      <c r="J18">
        <f>1335+1750+2360+1020+450+(0-3-3-3+5)</f>
        <v>6911</v>
      </c>
    </row>
    <row r="19" spans="1:10">
      <c r="A19" s="5" t="s">
        <v>16</v>
      </c>
      <c r="F19" s="3" t="s">
        <v>104</v>
      </c>
      <c r="G19">
        <f>4240+1730+285+(-7-5+5)</f>
        <v>6248</v>
      </c>
      <c r="H19">
        <f>4240+1669+294+(-5-4+5)</f>
        <v>6199</v>
      </c>
      <c r="I19">
        <f>3840+1930+670+(-7-4+5)</f>
        <v>6434</v>
      </c>
      <c r="J19">
        <f>1335+1750+2190+960+499+(0-3-3-3+5)</f>
        <v>6730</v>
      </c>
    </row>
    <row r="20" spans="1:10">
      <c r="A20" s="3" t="s">
        <v>5</v>
      </c>
      <c r="B20" s="4" t="s">
        <v>6</v>
      </c>
      <c r="C20" s="4" t="s">
        <v>7</v>
      </c>
      <c r="F20" s="3" t="s">
        <v>105</v>
      </c>
      <c r="G20">
        <f>4240+1690+284+(-7-4+5)</f>
        <v>6208</v>
      </c>
      <c r="H20">
        <f>4240+1622+301+(-5-4+5)</f>
        <v>6159</v>
      </c>
      <c r="I20">
        <f>3980+1856+554+(-5-4+5)</f>
        <v>6386</v>
      </c>
      <c r="J20">
        <f>1335+1750+2190+960+398+(0-3-3-3+5)</f>
        <v>6629</v>
      </c>
    </row>
    <row r="21" spans="1:10">
      <c r="A21" s="10" t="s">
        <v>17</v>
      </c>
      <c r="B21" s="10">
        <v>2</v>
      </c>
      <c r="C21" s="10">
        <v>1860</v>
      </c>
      <c r="F21" s="3" t="s">
        <v>106</v>
      </c>
      <c r="G21">
        <f>4240+1690+294+(-7-4+5)</f>
        <v>6218</v>
      </c>
      <c r="H21">
        <f>4240+1622+311+(-5-4+5)</f>
        <v>6169</v>
      </c>
      <c r="I21">
        <f>3980+1856+492+(-5-4+5)</f>
        <v>6324</v>
      </c>
      <c r="J21">
        <f>1335+1750+2190+870+464+(0-3-3-3+5)</f>
        <v>6605</v>
      </c>
    </row>
    <row r="22" spans="1:10">
      <c r="A22" s="10" t="s">
        <v>18</v>
      </c>
      <c r="B22" s="10">
        <v>2</v>
      </c>
      <c r="C22" s="10">
        <v>1880</v>
      </c>
      <c r="F22" s="3" t="s">
        <v>107</v>
      </c>
      <c r="G22">
        <f>4000+950+770+394+(-5-4-3+5)</f>
        <v>6107</v>
      </c>
      <c r="H22">
        <f>4000+950+770+357+(-5-4-3+5)</f>
        <v>6070</v>
      </c>
      <c r="I22">
        <f>3980+1856+497+(-5-4+5)</f>
        <v>6329</v>
      </c>
      <c r="J22">
        <f>1335+1750+2190+870+526+(0-3-3-3+5)</f>
        <v>6667</v>
      </c>
    </row>
    <row r="23" spans="1:10">
      <c r="A23" s="10" t="s">
        <v>19</v>
      </c>
      <c r="B23" s="10">
        <v>2</v>
      </c>
      <c r="C23" s="10">
        <v>4000</v>
      </c>
      <c r="F23" s="3" t="s">
        <v>108</v>
      </c>
      <c r="G23">
        <f>4000+950+770+348+(-5-4-3+5)</f>
        <v>6061</v>
      </c>
      <c r="H23">
        <f>4000+950+770+310+(-5-4-3+5)</f>
        <v>6023</v>
      </c>
      <c r="I23">
        <f>3980+1805+512+(-5-4+5)</f>
        <v>6293</v>
      </c>
      <c r="J23">
        <f>1335+1750+2270+720+528+(0-3-3-3+5)</f>
        <v>6599</v>
      </c>
    </row>
    <row r="24" spans="1:10">
      <c r="A24" s="10" t="s">
        <v>20</v>
      </c>
      <c r="B24" s="10">
        <v>2</v>
      </c>
      <c r="C24" s="10">
        <v>4180</v>
      </c>
      <c r="F24" s="3" t="s">
        <v>109</v>
      </c>
      <c r="G24">
        <f>4000+950+640+419+(-5-4-3+5)</f>
        <v>6002</v>
      </c>
      <c r="H24">
        <f>4000+950+640+377+(-5-4-3+5)</f>
        <v>5960</v>
      </c>
      <c r="I24">
        <f>3980+1805+470+(-5-4+5)</f>
        <v>6251</v>
      </c>
      <c r="J24">
        <f>1335+1750+2270+720+478+(0-3-3-3+5)</f>
        <v>6549</v>
      </c>
    </row>
    <row r="25" spans="1:10">
      <c r="F25" s="3" t="s">
        <v>110</v>
      </c>
      <c r="G25">
        <f>4000+950+640+417+(-5-4-3+5)</f>
        <v>6000</v>
      </c>
      <c r="H25">
        <f>4000+950+640+376+(-5-4-3+5)</f>
        <v>5959</v>
      </c>
      <c r="I25">
        <f>3980+1805+494+(-5-4+5)</f>
        <v>6275</v>
      </c>
      <c r="J25">
        <f>1335+1750+2270+670+527+(0-3-3-3+5)</f>
        <v>6548</v>
      </c>
    </row>
    <row r="26" spans="1:10">
      <c r="A26" s="5" t="s">
        <v>21</v>
      </c>
      <c r="F26" s="3" t="s">
        <v>111</v>
      </c>
      <c r="G26">
        <f>4000+1600+337+(-5-4+5)</f>
        <v>5933</v>
      </c>
      <c r="H26">
        <f>4000+1580+322+(-5-3+5)</f>
        <v>5899</v>
      </c>
      <c r="I26">
        <f>3970+950+770+456+(-5-3-3+5)</f>
        <v>6140</v>
      </c>
      <c r="J26">
        <f>1335+1750+2270+670+548+(0-3-3-3+5)</f>
        <v>6569</v>
      </c>
    </row>
    <row r="27" spans="1:10">
      <c r="A27" s="3" t="s">
        <v>5</v>
      </c>
      <c r="B27" s="4" t="s">
        <v>6</v>
      </c>
      <c r="C27" s="4" t="s">
        <v>7</v>
      </c>
      <c r="F27" s="3" t="s">
        <v>112</v>
      </c>
      <c r="G27">
        <f>4000+1600+333+(-5-4+5)</f>
        <v>5929</v>
      </c>
      <c r="H27">
        <f>4000+1580+318+(-5-3+5)</f>
        <v>5895</v>
      </c>
      <c r="I27">
        <f>3970+950+770+404+(-5-3-3+5)</f>
        <v>6088</v>
      </c>
      <c r="J27">
        <f>1335+1750+2270+670+605+(0-3-3-3+5)</f>
        <v>6626</v>
      </c>
    </row>
    <row r="28" spans="1:10">
      <c r="A28" s="10" t="s">
        <v>22</v>
      </c>
      <c r="B28" s="10">
        <v>2</v>
      </c>
      <c r="C28" s="10">
        <v>4240</v>
      </c>
      <c r="F28" s="3" t="s">
        <v>113</v>
      </c>
      <c r="G28">
        <f>950+3710+1043+(-3-3+5)</f>
        <v>5702</v>
      </c>
      <c r="H28">
        <f>950+3710+1036+(-3-3+5)</f>
        <v>5695</v>
      </c>
      <c r="I28">
        <f>3970+950+640+468+(-5-3-3+5)</f>
        <v>6022</v>
      </c>
    </row>
    <row r="29" spans="1:10">
      <c r="F29" s="3" t="s">
        <v>114</v>
      </c>
      <c r="G29">
        <f>950+3710+989+(-3-3+5)</f>
        <v>5648</v>
      </c>
      <c r="H29">
        <f>950+3710+996+(-3-3+5)</f>
        <v>5655</v>
      </c>
      <c r="I29">
        <f>3970+950+640+460+(-5-3-3+5)</f>
        <v>6014</v>
      </c>
    </row>
    <row r="30" spans="1:10">
      <c r="A30" s="5" t="s">
        <v>23</v>
      </c>
      <c r="I30">
        <f>3970+1600+385+(-5-3+5)</f>
        <v>5952</v>
      </c>
    </row>
    <row r="31" spans="1:10">
      <c r="A31" s="3" t="s">
        <v>5</v>
      </c>
      <c r="B31" s="4" t="s">
        <v>6</v>
      </c>
      <c r="C31" s="4" t="s">
        <v>7</v>
      </c>
      <c r="I31">
        <f>3970+1600+372+(-5-3+5)</f>
        <v>5939</v>
      </c>
    </row>
    <row r="32" spans="1:10">
      <c r="A32" s="10" t="s">
        <v>24</v>
      </c>
      <c r="B32" s="10">
        <v>2</v>
      </c>
      <c r="C32" s="10">
        <v>4180</v>
      </c>
    </row>
    <row r="34" spans="1:3">
      <c r="A34" s="5" t="s">
        <v>25</v>
      </c>
    </row>
    <row r="35" spans="1:3">
      <c r="A35" s="3" t="s">
        <v>5</v>
      </c>
      <c r="B35" s="4" t="s">
        <v>6</v>
      </c>
      <c r="C35" s="4" t="s">
        <v>7</v>
      </c>
    </row>
    <row r="36" spans="1:3">
      <c r="A36" t="s">
        <v>26</v>
      </c>
      <c r="B36">
        <v>2</v>
      </c>
      <c r="C36">
        <v>294</v>
      </c>
    </row>
    <row r="37" spans="1:3">
      <c r="A37" t="s">
        <v>27</v>
      </c>
      <c r="B37">
        <v>2</v>
      </c>
      <c r="C37">
        <v>301</v>
      </c>
    </row>
    <row r="38" spans="1:3">
      <c r="A38" t="s">
        <v>28</v>
      </c>
      <c r="B38">
        <v>4</v>
      </c>
      <c r="C38">
        <v>309</v>
      </c>
    </row>
    <row r="39" spans="1:3">
      <c r="A39" t="s">
        <v>29</v>
      </c>
      <c r="B39">
        <v>2</v>
      </c>
      <c r="C39">
        <v>310</v>
      </c>
    </row>
    <row r="40" spans="1:3">
      <c r="A40" t="s">
        <v>30</v>
      </c>
      <c r="B40">
        <v>2</v>
      </c>
      <c r="C40">
        <v>311</v>
      </c>
    </row>
    <row r="41" spans="1:3">
      <c r="A41" t="s">
        <v>31</v>
      </c>
      <c r="B41">
        <v>2</v>
      </c>
      <c r="C41">
        <v>318</v>
      </c>
    </row>
    <row r="42" spans="1:3">
      <c r="A42" t="s">
        <v>32</v>
      </c>
      <c r="B42">
        <v>2</v>
      </c>
      <c r="C42">
        <v>322</v>
      </c>
    </row>
    <row r="43" spans="1:3">
      <c r="A43" t="s">
        <v>33</v>
      </c>
      <c r="B43">
        <v>2</v>
      </c>
      <c r="C43">
        <v>357</v>
      </c>
    </row>
    <row r="44" spans="1:3">
      <c r="A44" t="s">
        <v>34</v>
      </c>
      <c r="B44">
        <v>2</v>
      </c>
      <c r="C44">
        <v>376</v>
      </c>
    </row>
    <row r="45" spans="1:3">
      <c r="A45" t="s">
        <v>35</v>
      </c>
      <c r="B45">
        <v>2</v>
      </c>
      <c r="C45">
        <v>377</v>
      </c>
    </row>
    <row r="46" spans="1:3">
      <c r="A46" t="s">
        <v>36</v>
      </c>
      <c r="B46">
        <v>2</v>
      </c>
      <c r="C46">
        <v>380</v>
      </c>
    </row>
    <row r="47" spans="1:3">
      <c r="A47" t="s">
        <v>37</v>
      </c>
      <c r="B47">
        <v>2</v>
      </c>
      <c r="C47">
        <v>398</v>
      </c>
    </row>
    <row r="48" spans="1:3">
      <c r="A48" t="s">
        <v>38</v>
      </c>
      <c r="B48">
        <v>2</v>
      </c>
      <c r="C48">
        <v>450</v>
      </c>
    </row>
    <row r="49" spans="1:3">
      <c r="A49" t="s">
        <v>39</v>
      </c>
      <c r="B49">
        <v>2</v>
      </c>
      <c r="C49">
        <v>459</v>
      </c>
    </row>
    <row r="50" spans="1:3">
      <c r="A50" t="s">
        <v>40</v>
      </c>
      <c r="B50">
        <v>2</v>
      </c>
      <c r="C50">
        <v>464</v>
      </c>
    </row>
    <row r="51" spans="1:3">
      <c r="A51" t="s">
        <v>41</v>
      </c>
      <c r="B51">
        <v>2</v>
      </c>
      <c r="C51">
        <v>497</v>
      </c>
    </row>
    <row r="52" spans="1:3">
      <c r="A52" t="s">
        <v>42</v>
      </c>
      <c r="B52">
        <v>2</v>
      </c>
      <c r="C52">
        <v>499</v>
      </c>
    </row>
    <row r="53" spans="1:3">
      <c r="A53" t="s">
        <v>43</v>
      </c>
      <c r="B53">
        <v>2</v>
      </c>
      <c r="C53">
        <v>478</v>
      </c>
    </row>
    <row r="54" spans="1:3">
      <c r="A54" t="s">
        <v>44</v>
      </c>
      <c r="B54">
        <v>2</v>
      </c>
      <c r="C54">
        <v>526</v>
      </c>
    </row>
    <row r="55" spans="1:3">
      <c r="A55" t="s">
        <v>45</v>
      </c>
      <c r="B55">
        <v>2</v>
      </c>
      <c r="C55">
        <v>528</v>
      </c>
    </row>
    <row r="56" spans="1:3">
      <c r="A56" t="s">
        <v>46</v>
      </c>
      <c r="B56">
        <v>2</v>
      </c>
      <c r="C56">
        <v>527</v>
      </c>
    </row>
    <row r="57" spans="1:3">
      <c r="A57" t="s">
        <v>47</v>
      </c>
      <c r="B57">
        <v>2</v>
      </c>
      <c r="C57">
        <v>548</v>
      </c>
    </row>
    <row r="58" spans="1:3">
      <c r="A58" t="s">
        <v>48</v>
      </c>
      <c r="B58">
        <v>2</v>
      </c>
      <c r="C58">
        <v>640</v>
      </c>
    </row>
    <row r="59" spans="1:3">
      <c r="A59" t="s">
        <v>49</v>
      </c>
      <c r="B59">
        <v>2</v>
      </c>
      <c r="C59">
        <v>605</v>
      </c>
    </row>
    <row r="60" spans="1:3">
      <c r="A60" t="s">
        <v>50</v>
      </c>
      <c r="B60">
        <v>2</v>
      </c>
      <c r="C60">
        <v>670</v>
      </c>
    </row>
    <row r="61" spans="1:3">
      <c r="A61" t="s">
        <v>51</v>
      </c>
      <c r="B61">
        <v>2</v>
      </c>
      <c r="C61">
        <v>720</v>
      </c>
    </row>
    <row r="62" spans="1:3">
      <c r="A62" t="s">
        <v>52</v>
      </c>
      <c r="B62">
        <v>2</v>
      </c>
      <c r="C62">
        <v>793</v>
      </c>
    </row>
    <row r="63" spans="1:3">
      <c r="A63" t="s">
        <v>53</v>
      </c>
      <c r="B63">
        <v>2</v>
      </c>
      <c r="C63">
        <v>870</v>
      </c>
    </row>
    <row r="64" spans="1:3">
      <c r="A64" t="s">
        <v>54</v>
      </c>
      <c r="B64">
        <v>2</v>
      </c>
      <c r="C64">
        <v>960</v>
      </c>
    </row>
    <row r="65" spans="1:3">
      <c r="A65" t="s">
        <v>162</v>
      </c>
      <c r="B65">
        <v>2</v>
      </c>
      <c r="C65">
        <v>989</v>
      </c>
    </row>
    <row r="66" spans="1:3">
      <c r="A66" t="s">
        <v>161</v>
      </c>
      <c r="B66">
        <v>2</v>
      </c>
      <c r="C66">
        <v>996</v>
      </c>
    </row>
    <row r="67" spans="1:3">
      <c r="A67" t="s">
        <v>55</v>
      </c>
      <c r="B67">
        <v>2</v>
      </c>
      <c r="C67">
        <v>1020</v>
      </c>
    </row>
    <row r="68" spans="1:3">
      <c r="A68" t="s">
        <v>160</v>
      </c>
      <c r="B68">
        <v>2</v>
      </c>
      <c r="C68">
        <v>1036</v>
      </c>
    </row>
    <row r="69" spans="1:3">
      <c r="A69" t="s">
        <v>159</v>
      </c>
      <c r="B69">
        <v>2</v>
      </c>
      <c r="C69">
        <v>1043</v>
      </c>
    </row>
    <row r="70" spans="1:3">
      <c r="A70" t="s">
        <v>56</v>
      </c>
      <c r="B70">
        <v>2</v>
      </c>
      <c r="C70">
        <v>1050</v>
      </c>
    </row>
    <row r="71" spans="1:3">
      <c r="A71" t="s">
        <v>57</v>
      </c>
      <c r="B71">
        <v>2</v>
      </c>
      <c r="C71">
        <v>3710</v>
      </c>
    </row>
    <row r="73" spans="1:3">
      <c r="A73" s="5" t="s">
        <v>58</v>
      </c>
    </row>
    <row r="74" spans="1:3">
      <c r="A74" s="3" t="s">
        <v>5</v>
      </c>
      <c r="B74" s="4" t="s">
        <v>6</v>
      </c>
      <c r="C74" s="4" t="s">
        <v>7</v>
      </c>
    </row>
    <row r="75" spans="1:3">
      <c r="A75" s="10" t="s">
        <v>59</v>
      </c>
      <c r="B75" s="10">
        <v>2</v>
      </c>
      <c r="C75" s="10">
        <v>333</v>
      </c>
    </row>
    <row r="76" spans="1:3">
      <c r="A76" s="10" t="s">
        <v>60</v>
      </c>
      <c r="B76" s="10">
        <v>2</v>
      </c>
      <c r="C76" s="10">
        <v>337</v>
      </c>
    </row>
    <row r="77" spans="1:3">
      <c r="A77" s="10" t="s">
        <v>61</v>
      </c>
      <c r="B77" s="10">
        <v>2</v>
      </c>
      <c r="C77" s="10">
        <v>348</v>
      </c>
    </row>
    <row r="78" spans="1:3">
      <c r="A78" s="10" t="s">
        <v>62</v>
      </c>
      <c r="B78" s="10">
        <v>2</v>
      </c>
      <c r="C78" s="10">
        <v>417</v>
      </c>
    </row>
    <row r="79" spans="1:3">
      <c r="A79" s="10" t="s">
        <v>63</v>
      </c>
      <c r="B79" s="10">
        <v>2</v>
      </c>
      <c r="C79" s="10">
        <v>419</v>
      </c>
    </row>
    <row r="80" spans="1:3">
      <c r="A80" s="10" t="s">
        <v>64</v>
      </c>
      <c r="B80" s="10">
        <v>2</v>
      </c>
      <c r="C80" s="10">
        <v>1580</v>
      </c>
    </row>
    <row r="81" spans="1:3">
      <c r="A81" s="10" t="s">
        <v>65</v>
      </c>
      <c r="B81" s="10">
        <v>2</v>
      </c>
      <c r="C81" s="10">
        <v>2270</v>
      </c>
    </row>
    <row r="83" spans="1:3">
      <c r="A83" s="5" t="s">
        <v>66</v>
      </c>
    </row>
    <row r="84" spans="1:3">
      <c r="A84" s="3" t="s">
        <v>5</v>
      </c>
      <c r="B84" s="4" t="s">
        <v>6</v>
      </c>
      <c r="C84" s="4" t="s">
        <v>7</v>
      </c>
    </row>
    <row r="85" spans="1:3">
      <c r="A85" t="s">
        <v>67</v>
      </c>
      <c r="B85">
        <v>2</v>
      </c>
      <c r="C85">
        <v>322</v>
      </c>
    </row>
    <row r="86" spans="1:3">
      <c r="A86" t="s">
        <v>68</v>
      </c>
      <c r="B86">
        <v>2</v>
      </c>
      <c r="C86">
        <v>324</v>
      </c>
    </row>
    <row r="87" spans="1:3">
      <c r="A87" t="s">
        <v>69</v>
      </c>
      <c r="B87">
        <v>2</v>
      </c>
      <c r="C87">
        <v>343</v>
      </c>
    </row>
    <row r="88" spans="1:3">
      <c r="A88" t="s">
        <v>70</v>
      </c>
      <c r="B88">
        <v>2</v>
      </c>
      <c r="C88">
        <v>770</v>
      </c>
    </row>
    <row r="90" spans="1:3">
      <c r="A90" s="5" t="s">
        <v>71</v>
      </c>
    </row>
    <row r="91" spans="1:3">
      <c r="A91" s="3" t="s">
        <v>5</v>
      </c>
      <c r="B91" s="4" t="s">
        <v>6</v>
      </c>
      <c r="C91" s="4" t="s">
        <v>7</v>
      </c>
    </row>
    <row r="92" spans="1:3">
      <c r="A92" s="10" t="s">
        <v>72</v>
      </c>
      <c r="B92" s="10">
        <v>2</v>
      </c>
      <c r="C92" s="10">
        <v>284</v>
      </c>
    </row>
    <row r="93" spans="1:3">
      <c r="A93" s="10" t="s">
        <v>73</v>
      </c>
      <c r="B93" s="10">
        <v>2</v>
      </c>
      <c r="C93" s="10">
        <v>285</v>
      </c>
    </row>
    <row r="94" spans="1:3">
      <c r="A94" s="10" t="s">
        <v>74</v>
      </c>
      <c r="B94" s="10">
        <v>2</v>
      </c>
      <c r="C94" s="10">
        <v>394</v>
      </c>
    </row>
    <row r="95" spans="1:3">
      <c r="A95" s="10" t="s">
        <v>75</v>
      </c>
      <c r="B95" s="10">
        <v>2</v>
      </c>
      <c r="C95" s="10">
        <v>640</v>
      </c>
    </row>
    <row r="96" spans="1:3">
      <c r="A96" s="10" t="s">
        <v>76</v>
      </c>
      <c r="B96" s="10">
        <v>2</v>
      </c>
      <c r="C96" s="10">
        <v>1600</v>
      </c>
    </row>
    <row r="97" spans="1:3">
      <c r="A97" s="10" t="s">
        <v>77</v>
      </c>
      <c r="B97" s="10">
        <v>2</v>
      </c>
      <c r="C97" s="10">
        <v>2190</v>
      </c>
    </row>
    <row r="98" spans="1:3">
      <c r="A98" s="10" t="s">
        <v>78</v>
      </c>
      <c r="B98" s="10">
        <v>2</v>
      </c>
      <c r="C98" s="10">
        <v>2360</v>
      </c>
    </row>
    <row r="100" spans="1:3">
      <c r="A100" s="5" t="s">
        <v>79</v>
      </c>
    </row>
    <row r="101" spans="1:3">
      <c r="A101" s="3" t="s">
        <v>5</v>
      </c>
      <c r="B101" s="4" t="s">
        <v>6</v>
      </c>
      <c r="C101" s="4" t="s">
        <v>7</v>
      </c>
    </row>
    <row r="102" spans="1:3">
      <c r="A102" s="10" t="s">
        <v>80</v>
      </c>
      <c r="B102" s="10">
        <v>2</v>
      </c>
      <c r="C102" s="10">
        <v>294</v>
      </c>
    </row>
    <row r="103" spans="1:3">
      <c r="A103" s="10" t="s">
        <v>81</v>
      </c>
      <c r="B103" s="10">
        <v>2</v>
      </c>
      <c r="C103" s="10">
        <v>310</v>
      </c>
    </row>
    <row r="104" spans="1:3">
      <c r="A104" s="10" t="s">
        <v>82</v>
      </c>
      <c r="B104" s="10">
        <v>2</v>
      </c>
      <c r="C104" s="10">
        <v>313</v>
      </c>
    </row>
    <row r="105" spans="1:3">
      <c r="A105" s="10" t="s">
        <v>83</v>
      </c>
      <c r="B105" s="10">
        <v>2</v>
      </c>
      <c r="C105" s="10">
        <v>322</v>
      </c>
    </row>
    <row r="106" spans="1:3">
      <c r="A106" s="10" t="s">
        <v>84</v>
      </c>
      <c r="B106" s="10">
        <v>2</v>
      </c>
      <c r="C106" s="10">
        <v>328</v>
      </c>
    </row>
    <row r="107" spans="1:3">
      <c r="A107" s="10" t="s">
        <v>85</v>
      </c>
      <c r="B107" s="10">
        <v>2</v>
      </c>
      <c r="C107" s="10">
        <v>360</v>
      </c>
    </row>
    <row r="108" spans="1:3">
      <c r="A108" s="10" t="s">
        <v>86</v>
      </c>
      <c r="B108" s="10">
        <v>2</v>
      </c>
      <c r="C108" s="10">
        <v>770</v>
      </c>
    </row>
    <row r="109" spans="1:3">
      <c r="A109" s="10" t="s">
        <v>87</v>
      </c>
      <c r="B109" s="10">
        <v>2</v>
      </c>
      <c r="C109" s="10">
        <v>950</v>
      </c>
    </row>
    <row r="110" spans="1:3">
      <c r="A110" s="10" t="s">
        <v>88</v>
      </c>
      <c r="B110" s="10">
        <v>2</v>
      </c>
      <c r="C110" s="10">
        <v>1622</v>
      </c>
    </row>
    <row r="111" spans="1:3">
      <c r="A111" s="10" t="s">
        <v>89</v>
      </c>
      <c r="B111" s="10">
        <v>2</v>
      </c>
      <c r="C111" s="10">
        <v>1669</v>
      </c>
    </row>
    <row r="112" spans="1:3">
      <c r="A112" s="10" t="s">
        <v>90</v>
      </c>
      <c r="B112" s="10">
        <v>2</v>
      </c>
      <c r="C112" s="10">
        <v>4000</v>
      </c>
    </row>
    <row r="114" spans="1:3">
      <c r="A114" s="5" t="s">
        <v>155</v>
      </c>
    </row>
    <row r="115" spans="1:3">
      <c r="A115" s="3" t="s">
        <v>5</v>
      </c>
      <c r="B115" s="4" t="s">
        <v>6</v>
      </c>
      <c r="C115" s="4" t="s">
        <v>7</v>
      </c>
    </row>
    <row r="116" spans="1:3">
      <c r="A116" t="s">
        <v>91</v>
      </c>
      <c r="B116">
        <v>2</v>
      </c>
      <c r="C116">
        <v>950</v>
      </c>
    </row>
    <row r="117" spans="1:3">
      <c r="A117" t="s">
        <v>92</v>
      </c>
      <c r="B117">
        <v>2</v>
      </c>
      <c r="C117">
        <v>1750</v>
      </c>
    </row>
    <row r="119" spans="1:3">
      <c r="A119" s="5" t="s">
        <v>149</v>
      </c>
    </row>
    <row r="120" spans="1:3">
      <c r="A120" s="3" t="s">
        <v>5</v>
      </c>
      <c r="B120" s="4" t="s">
        <v>6</v>
      </c>
      <c r="C120" s="4" t="s">
        <v>7</v>
      </c>
    </row>
    <row r="121" spans="1:3">
      <c r="A121" t="s">
        <v>148</v>
      </c>
      <c r="B121">
        <v>2</v>
      </c>
      <c r="C121">
        <v>3980</v>
      </c>
    </row>
    <row r="123" spans="1:3">
      <c r="A123" s="5" t="s">
        <v>147</v>
      </c>
    </row>
    <row r="124" spans="1:3">
      <c r="A124" s="3" t="s">
        <v>5</v>
      </c>
      <c r="B124" s="4" t="s">
        <v>6</v>
      </c>
      <c r="C124" s="4" t="s">
        <v>7</v>
      </c>
    </row>
    <row r="125" spans="1:3">
      <c r="A125" t="s">
        <v>146</v>
      </c>
      <c r="B125">
        <v>2</v>
      </c>
      <c r="C125">
        <v>3840</v>
      </c>
    </row>
    <row r="127" spans="1:3">
      <c r="A127" s="5" t="s">
        <v>25</v>
      </c>
    </row>
    <row r="128" spans="1:3">
      <c r="A128" s="3" t="s">
        <v>5</v>
      </c>
      <c r="B128" s="4" t="s">
        <v>6</v>
      </c>
      <c r="C128" s="4" t="s">
        <v>7</v>
      </c>
    </row>
    <row r="129" spans="1:3">
      <c r="A129" t="s">
        <v>145</v>
      </c>
      <c r="B129">
        <v>2</v>
      </c>
      <c r="C129">
        <v>372</v>
      </c>
    </row>
    <row r="130" spans="1:3">
      <c r="A130" t="s">
        <v>144</v>
      </c>
      <c r="B130">
        <v>2</v>
      </c>
      <c r="C130">
        <v>385</v>
      </c>
    </row>
    <row r="131" spans="1:3">
      <c r="A131" t="s">
        <v>143</v>
      </c>
      <c r="B131">
        <v>2</v>
      </c>
      <c r="C131">
        <v>404</v>
      </c>
    </row>
    <row r="132" spans="1:3">
      <c r="A132" t="s">
        <v>142</v>
      </c>
      <c r="B132">
        <v>2</v>
      </c>
      <c r="C132">
        <v>456</v>
      </c>
    </row>
    <row r="133" spans="1:3">
      <c r="A133" t="s">
        <v>141</v>
      </c>
      <c r="B133">
        <v>2</v>
      </c>
      <c r="C133">
        <v>460</v>
      </c>
    </row>
    <row r="134" spans="1:3">
      <c r="A134" t="s">
        <v>140</v>
      </c>
      <c r="B134">
        <v>2</v>
      </c>
      <c r="C134">
        <v>468</v>
      </c>
    </row>
    <row r="135" spans="1:3">
      <c r="A135" t="s">
        <v>139</v>
      </c>
      <c r="B135">
        <v>2</v>
      </c>
      <c r="C135">
        <v>470</v>
      </c>
    </row>
    <row r="136" spans="1:3">
      <c r="A136" t="s">
        <v>138</v>
      </c>
      <c r="B136">
        <v>2</v>
      </c>
      <c r="C136">
        <v>492</v>
      </c>
    </row>
    <row r="137" spans="1:3">
      <c r="A137" t="s">
        <v>137</v>
      </c>
      <c r="B137">
        <v>2</v>
      </c>
      <c r="C137">
        <v>494</v>
      </c>
    </row>
    <row r="138" spans="1:3">
      <c r="A138" t="s">
        <v>136</v>
      </c>
      <c r="B138">
        <v>2</v>
      </c>
      <c r="C138">
        <v>497</v>
      </c>
    </row>
    <row r="139" spans="1:3">
      <c r="A139" s="12" t="s">
        <v>198</v>
      </c>
      <c r="B139">
        <v>2</v>
      </c>
      <c r="C139">
        <v>512</v>
      </c>
    </row>
    <row r="140" spans="1:3">
      <c r="A140" t="s">
        <v>135</v>
      </c>
      <c r="B140">
        <v>2</v>
      </c>
      <c r="C140">
        <v>554</v>
      </c>
    </row>
    <row r="141" spans="1:3">
      <c r="A141" t="s">
        <v>134</v>
      </c>
      <c r="B141">
        <v>2</v>
      </c>
      <c r="C141">
        <v>633</v>
      </c>
    </row>
    <row r="142" spans="1:3">
      <c r="A142" t="s">
        <v>133</v>
      </c>
      <c r="B142">
        <v>2</v>
      </c>
      <c r="C142">
        <v>639</v>
      </c>
    </row>
    <row r="143" spans="1:3">
      <c r="A143" t="s">
        <v>132</v>
      </c>
      <c r="B143">
        <v>4</v>
      </c>
      <c r="C143">
        <v>640</v>
      </c>
    </row>
    <row r="144" spans="1:3">
      <c r="A144" t="s">
        <v>131</v>
      </c>
      <c r="B144">
        <v>2</v>
      </c>
      <c r="C144">
        <v>670</v>
      </c>
    </row>
    <row r="145" spans="1:3">
      <c r="A145" t="s">
        <v>130</v>
      </c>
      <c r="B145">
        <v>2</v>
      </c>
      <c r="C145">
        <v>672</v>
      </c>
    </row>
    <row r="146" spans="1:3">
      <c r="A146" t="s">
        <v>129</v>
      </c>
      <c r="B146">
        <v>2</v>
      </c>
      <c r="C146">
        <v>711</v>
      </c>
    </row>
    <row r="147" spans="1:3">
      <c r="A147" t="s">
        <v>128</v>
      </c>
      <c r="B147">
        <v>2</v>
      </c>
      <c r="C147">
        <v>770</v>
      </c>
    </row>
    <row r="148" spans="1:3">
      <c r="A148" t="s">
        <v>127</v>
      </c>
      <c r="B148">
        <v>2</v>
      </c>
      <c r="C148">
        <v>1600</v>
      </c>
    </row>
    <row r="150" spans="1:3">
      <c r="A150" s="5" t="s">
        <v>66</v>
      </c>
    </row>
    <row r="151" spans="1:3">
      <c r="A151" s="3" t="s">
        <v>5</v>
      </c>
      <c r="B151" s="4" t="s">
        <v>6</v>
      </c>
      <c r="C151" s="4" t="s">
        <v>7</v>
      </c>
    </row>
    <row r="152" spans="1:3">
      <c r="A152" t="s">
        <v>126</v>
      </c>
      <c r="B152">
        <v>2</v>
      </c>
      <c r="C152">
        <v>950</v>
      </c>
    </row>
    <row r="153" spans="1:3">
      <c r="A153" t="s">
        <v>125</v>
      </c>
      <c r="B153">
        <v>2</v>
      </c>
      <c r="C153">
        <v>1805</v>
      </c>
    </row>
    <row r="154" spans="1:3">
      <c r="A154" t="s">
        <v>124</v>
      </c>
      <c r="B154">
        <v>2</v>
      </c>
      <c r="C154">
        <v>1856</v>
      </c>
    </row>
    <row r="156" spans="1:3">
      <c r="A156" s="5" t="s">
        <v>123</v>
      </c>
    </row>
    <row r="157" spans="1:3">
      <c r="A157" s="3" t="s">
        <v>5</v>
      </c>
      <c r="B157" s="4" t="s">
        <v>6</v>
      </c>
      <c r="C157" s="4" t="s">
        <v>7</v>
      </c>
    </row>
    <row r="158" spans="1:3">
      <c r="A158" t="s">
        <v>122</v>
      </c>
      <c r="B158">
        <v>2</v>
      </c>
      <c r="C158">
        <v>1930</v>
      </c>
    </row>
    <row r="159" spans="1:3">
      <c r="A159" t="s">
        <v>121</v>
      </c>
      <c r="B159">
        <v>2</v>
      </c>
      <c r="C159">
        <v>1981</v>
      </c>
    </row>
    <row r="160" spans="1:3">
      <c r="A160" t="s">
        <v>120</v>
      </c>
      <c r="B160">
        <v>2</v>
      </c>
      <c r="C160">
        <v>3970</v>
      </c>
    </row>
    <row r="162" spans="1:3">
      <c r="A162" s="5" t="s">
        <v>119</v>
      </c>
    </row>
    <row r="164" spans="1:3">
      <c r="A164" s="5" t="s">
        <v>4</v>
      </c>
    </row>
    <row r="165" spans="1:3">
      <c r="A165" s="3" t="s">
        <v>5</v>
      </c>
      <c r="B165" s="4" t="s">
        <v>6</v>
      </c>
      <c r="C165" s="4" t="s">
        <v>7</v>
      </c>
    </row>
    <row r="166" spans="1:3">
      <c r="A166" t="s">
        <v>118</v>
      </c>
      <c r="B166">
        <v>2</v>
      </c>
      <c r="C166">
        <v>1300</v>
      </c>
    </row>
    <row r="167" spans="1:3">
      <c r="A167" s="9" t="s">
        <v>156</v>
      </c>
    </row>
    <row r="169" spans="1:3">
      <c r="A169" s="8" t="s">
        <v>154</v>
      </c>
    </row>
    <row r="170" spans="1:3">
      <c r="A170" s="7" t="s">
        <v>5</v>
      </c>
      <c r="B170" s="6" t="s">
        <v>6</v>
      </c>
      <c r="C170" s="6" t="s">
        <v>7</v>
      </c>
    </row>
    <row r="171" spans="1:3">
      <c r="A171" t="s">
        <v>117</v>
      </c>
      <c r="B171">
        <v>2</v>
      </c>
      <c r="C171">
        <v>4100</v>
      </c>
    </row>
    <row r="173" spans="1:3">
      <c r="A173" s="8" t="s">
        <v>153</v>
      </c>
    </row>
    <row r="174" spans="1:3">
      <c r="A174" s="7" t="s">
        <v>5</v>
      </c>
      <c r="B174" s="6" t="s">
        <v>6</v>
      </c>
      <c r="C174" s="6" t="s">
        <v>7</v>
      </c>
    </row>
    <row r="176" spans="1:3">
      <c r="A176" t="s">
        <v>116</v>
      </c>
      <c r="B176">
        <v>2</v>
      </c>
      <c r="C176">
        <v>666</v>
      </c>
    </row>
    <row r="177" spans="1:3">
      <c r="A177" t="s">
        <v>115</v>
      </c>
      <c r="B177">
        <v>2</v>
      </c>
      <c r="C177">
        <v>814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14</vt:lpstr>
      <vt:lpstr>15</vt:lpstr>
      <vt:lpstr>16</vt:lpstr>
      <vt:lpstr>18</vt:lpstr>
      <vt:lpstr>20</vt:lpstr>
      <vt:lpstr>22</vt:lpstr>
      <vt:lpstr>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Ogden</dc:creator>
  <cp:lastModifiedBy>David Dagault</cp:lastModifiedBy>
  <dcterms:created xsi:type="dcterms:W3CDTF">2016-09-21T15:16:39Z</dcterms:created>
  <dcterms:modified xsi:type="dcterms:W3CDTF">2022-02-21T08:22:07Z</dcterms:modified>
</cp:coreProperties>
</file>