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895" windowHeight="12975" activeTab="2"/>
  </bookViews>
  <sheets>
    <sheet name="XS" sheetId="1" r:id="rId1"/>
    <sheet name="S" sheetId="2" r:id="rId2"/>
    <sheet name="M" sheetId="3" r:id="rId3"/>
    <sheet name="L" sheetId="4" r:id="rId4"/>
    <sheet name="XL" sheetId="5" r:id="rId5"/>
  </sheets>
  <definedNames/>
  <calcPr fullCalcOnLoad="1"/>
</workbook>
</file>

<file path=xl/sharedStrings.xml><?xml version="1.0" encoding="utf-8"?>
<sst xmlns="http://schemas.openxmlformats.org/spreadsheetml/2006/main" count="760" uniqueCount="136">
  <si>
    <t>A</t>
  </si>
  <si>
    <t>B</t>
  </si>
  <si>
    <t>C</t>
  </si>
  <si>
    <t>D</t>
  </si>
  <si>
    <t>E</t>
  </si>
  <si>
    <t>K</t>
  </si>
  <si>
    <t>Suspension line details</t>
  </si>
  <si>
    <t>10-200-040</t>
  </si>
  <si>
    <t>Name</t>
  </si>
  <si>
    <t>No.</t>
  </si>
  <si>
    <t>Sewn</t>
  </si>
  <si>
    <t>KRL1</t>
  </si>
  <si>
    <t>6843-200</t>
  </si>
  <si>
    <t>BR1</t>
  </si>
  <si>
    <t>AR1</t>
  </si>
  <si>
    <t>BR2</t>
  </si>
  <si>
    <t>AR2</t>
  </si>
  <si>
    <t>8000U-050</t>
  </si>
  <si>
    <t>C3</t>
  </si>
  <si>
    <t>C4</t>
  </si>
  <si>
    <t>C2</t>
  </si>
  <si>
    <t>K11</t>
  </si>
  <si>
    <t>C1</t>
  </si>
  <si>
    <t>K10</t>
  </si>
  <si>
    <t>D3</t>
  </si>
  <si>
    <t>D4</t>
  </si>
  <si>
    <t>D2</t>
  </si>
  <si>
    <t>K8</t>
  </si>
  <si>
    <t>K9</t>
  </si>
  <si>
    <t>D1</t>
  </si>
  <si>
    <t>K7</t>
  </si>
  <si>
    <t>K12</t>
  </si>
  <si>
    <t>K13</t>
  </si>
  <si>
    <t>K14</t>
  </si>
  <si>
    <t>K6</t>
  </si>
  <si>
    <t>K5</t>
  </si>
  <si>
    <t>C10</t>
  </si>
  <si>
    <t>D10</t>
  </si>
  <si>
    <t>K4</t>
  </si>
  <si>
    <t>C9</t>
  </si>
  <si>
    <t>D9</t>
  </si>
  <si>
    <t>KMU1</t>
  </si>
  <si>
    <t>KMU6</t>
  </si>
  <si>
    <t>C8</t>
  </si>
  <si>
    <t>D8</t>
  </si>
  <si>
    <t>KMU5</t>
  </si>
  <si>
    <t>KMU4, KMU3, KMU2</t>
  </si>
  <si>
    <t>K3</t>
  </si>
  <si>
    <t>B11</t>
  </si>
  <si>
    <t>A11</t>
  </si>
  <si>
    <t>C11</t>
  </si>
  <si>
    <t>C6</t>
  </si>
  <si>
    <t>C7</t>
  </si>
  <si>
    <t>D7</t>
  </si>
  <si>
    <t>D6</t>
  </si>
  <si>
    <t>C5</t>
  </si>
  <si>
    <t>K2</t>
  </si>
  <si>
    <t>D5</t>
  </si>
  <si>
    <t>K1</t>
  </si>
  <si>
    <t>8000U-070</t>
  </si>
  <si>
    <t>B3</t>
  </si>
  <si>
    <t>B4</t>
  </si>
  <si>
    <t>B2</t>
  </si>
  <si>
    <t>B1</t>
  </si>
  <si>
    <t>CM4</t>
  </si>
  <si>
    <t>CM7</t>
  </si>
  <si>
    <t>B10</t>
  </si>
  <si>
    <t>A10</t>
  </si>
  <si>
    <t>KML3, KML2, KML1</t>
  </si>
  <si>
    <t>B9</t>
  </si>
  <si>
    <t>8000U-090</t>
  </si>
  <si>
    <t>A3</t>
  </si>
  <si>
    <t>A4</t>
  </si>
  <si>
    <t>A2</t>
  </si>
  <si>
    <t>A1</t>
  </si>
  <si>
    <t>CM6</t>
  </si>
  <si>
    <t>CM8</t>
  </si>
  <si>
    <t>CM3, CM5</t>
  </si>
  <si>
    <t>DM1</t>
  </si>
  <si>
    <t>CM2</t>
  </si>
  <si>
    <t>DM2</t>
  </si>
  <si>
    <t>CM1</t>
  </si>
  <si>
    <t>A9</t>
  </si>
  <si>
    <t>B8</t>
  </si>
  <si>
    <t>A8</t>
  </si>
  <si>
    <t>B6</t>
  </si>
  <si>
    <t>B7</t>
  </si>
  <si>
    <t>A6</t>
  </si>
  <si>
    <t>B5</t>
  </si>
  <si>
    <t>8000U-130</t>
  </si>
  <si>
    <t>CML2</t>
  </si>
  <si>
    <t>CML1</t>
  </si>
  <si>
    <t>A7</t>
  </si>
  <si>
    <t>A5</t>
  </si>
  <si>
    <t>AM1</t>
  </si>
  <si>
    <t>BM1</t>
  </si>
  <si>
    <t>CR4</t>
  </si>
  <si>
    <t>8000U-190</t>
  </si>
  <si>
    <t>CR2</t>
  </si>
  <si>
    <t>CR3</t>
  </si>
  <si>
    <t>AR3</t>
  </si>
  <si>
    <t>BR3</t>
  </si>
  <si>
    <t>8000U-230</t>
  </si>
  <si>
    <t>CR1</t>
  </si>
  <si>
    <t>DSL140</t>
  </si>
  <si>
    <t>KRU1</t>
  </si>
  <si>
    <t>AM2</t>
  </si>
  <si>
    <t>BM2</t>
  </si>
  <si>
    <t>mark at 1390</t>
  </si>
  <si>
    <t>Splice Type</t>
  </si>
  <si>
    <t>Loop Length</t>
  </si>
  <si>
    <t>First non sewed Length</t>
  </si>
  <si>
    <t>Sewed Length</t>
  </si>
  <si>
    <t>Last non Sewed Lenth</t>
  </si>
  <si>
    <t>Total splice length (Including Loop)</t>
  </si>
  <si>
    <t>bbHPP B</t>
  </si>
  <si>
    <t>mm</t>
  </si>
  <si>
    <t>Reinforced with 8000-70 inside the loop</t>
  </si>
  <si>
    <t>+ Diagonal cut</t>
  </si>
  <si>
    <t>bbHPP  A</t>
  </si>
  <si>
    <t>Reinforced with 8000-90 inside the loop</t>
  </si>
  <si>
    <t>Delta XS - 25/6/10</t>
  </si>
  <si>
    <t>Delta S - 25/6/10</t>
  </si>
  <si>
    <t>mark at 1440</t>
  </si>
  <si>
    <t>K10, D3</t>
  </si>
  <si>
    <t>KMU6, KMU1</t>
  </si>
  <si>
    <t>KMU5, KMU4, KMU3, KMU2</t>
  </si>
  <si>
    <t>Delta M - prod 17/5/10</t>
  </si>
  <si>
    <t>mark at 1490</t>
  </si>
  <si>
    <t>KML3, KML1, KML2</t>
  </si>
  <si>
    <t>BR4</t>
  </si>
  <si>
    <t>Delta L - 25/6/10</t>
  </si>
  <si>
    <t>KMU1, KMU6</t>
  </si>
  <si>
    <t>Delta XL - 25/6/10</t>
  </si>
  <si>
    <t>KMU5, KMU4, KMU2, KMU3</t>
  </si>
  <si>
    <t>KML1, KML2, KML3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</si>
</sst>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0" fillId="0" borderId="0">
      <alignment/>
      <protection/>
    </xf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63" applyAlignment="1">
      <alignment/>
    </xf>
    <xf numFmtId="0" fontId="30" fillId="0" borderId="0" xfId="61">
      <alignment/>
      <protection/>
    </xf>
    <xf numFmtId="0" fontId="30" fillId="0" borderId="0" xfId="48">
      <alignment/>
      <protection/>
    </xf>
    <xf numFmtId="0" fontId="30" fillId="0" borderId="0" xfId="56">
      <alignment/>
      <protection/>
    </xf>
    <xf numFmtId="0" fontId="30" fillId="0" borderId="0" xfId="48" applyAlignment="1">
      <alignment horizontal="right"/>
      <protection/>
    </xf>
    <xf numFmtId="0" fontId="43" fillId="0" borderId="0" xfId="48" applyFont="1" applyFill="1">
      <alignment/>
      <protection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1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aterial" xfId="56"/>
    <cellStyle name="Neutral" xfId="57"/>
    <cellStyle name="Note" xfId="58"/>
    <cellStyle name="Output" xfId="59"/>
    <cellStyle name="Percent" xfId="60"/>
    <cellStyle name="Proto" xfId="61"/>
    <cellStyle name="Remark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</cols>
  <sheetData>
    <row r="1" ht="22.5">
      <c r="A1" s="1" t="s">
        <v>6</v>
      </c>
    </row>
    <row r="2" ht="15">
      <c r="A2" s="2" t="s">
        <v>121</v>
      </c>
    </row>
    <row r="4" ht="15">
      <c r="A4" s="4" t="s">
        <v>7</v>
      </c>
    </row>
    <row r="5" spans="1:11" ht="15">
      <c r="A5" s="3" t="s">
        <v>8</v>
      </c>
      <c r="B5" s="5" t="s">
        <v>9</v>
      </c>
      <c r="C5" s="5" t="s">
        <v>10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</row>
    <row r="6" spans="1:3" ht="15">
      <c r="A6" t="s">
        <v>11</v>
      </c>
      <c r="B6">
        <v>2</v>
      </c>
      <c r="C6">
        <v>1640</v>
      </c>
    </row>
    <row r="7" spans="1:11" ht="15">
      <c r="A7" s="6" t="s">
        <v>108</v>
      </c>
      <c r="E7" s="3">
        <v>1</v>
      </c>
      <c r="F7">
        <f>3644+2488+399+(-8+0+0)</f>
        <v>6523</v>
      </c>
      <c r="G7">
        <f>3630+2488+338+(-7+0+0)</f>
        <v>6449</v>
      </c>
      <c r="H7">
        <f>3618+1158+1302+426+(-9+0+0+0)+2</f>
        <v>6497</v>
      </c>
      <c r="I7">
        <f>3618+1158+1320+518+(-9+0+0+0)+2</f>
        <v>6607</v>
      </c>
      <c r="K7">
        <f>1390+1900+1770+940+1709+(-15+0+0+0+0)</f>
        <v>7694</v>
      </c>
    </row>
    <row r="8" spans="5:11" ht="15">
      <c r="E8" s="3">
        <v>2</v>
      </c>
      <c r="F8">
        <f>3644+2488+361+(-8+0+0)</f>
        <v>6485</v>
      </c>
      <c r="G8">
        <f>3630+2488+298+(-7+0+0)</f>
        <v>6409</v>
      </c>
      <c r="H8">
        <f>3618+1158+1302+385+(-9+0+0+0)+2</f>
        <v>6456</v>
      </c>
      <c r="I8">
        <f>3618+1158+1320+478+(-9+0+0+0)+2</f>
        <v>6567</v>
      </c>
      <c r="K8">
        <f>1390+1900+1770+940+1412+(-15+0+0+0+0)</f>
        <v>7397</v>
      </c>
    </row>
    <row r="9" spans="1:11" ht="15">
      <c r="A9" s="4" t="s">
        <v>12</v>
      </c>
      <c r="E9" s="3">
        <v>3</v>
      </c>
      <c r="F9">
        <f>3644+2504+335+(-8+0+0)</f>
        <v>6475</v>
      </c>
      <c r="G9">
        <f>3630+2504+274+(-7+0+0)</f>
        <v>6401</v>
      </c>
      <c r="H9">
        <f>3618+1174+1302+355+(-9+0+0+0)+2</f>
        <v>6442</v>
      </c>
      <c r="I9">
        <f>3618+1174+1320+444+(-9+0+0+0)+2</f>
        <v>6549</v>
      </c>
      <c r="K9">
        <f>1390+1900+1770+940+1192+(-15+0+0+0+0)</f>
        <v>7177</v>
      </c>
    </row>
    <row r="10" spans="1:11" ht="15">
      <c r="A10" s="3" t="s">
        <v>8</v>
      </c>
      <c r="B10" s="5" t="s">
        <v>9</v>
      </c>
      <c r="C10" s="5" t="s">
        <v>10</v>
      </c>
      <c r="E10" s="3">
        <v>4</v>
      </c>
      <c r="F10">
        <f>3644+2504+341+(-8+0+0)</f>
        <v>6481</v>
      </c>
      <c r="G10">
        <f>3630+2504+279+(-7+0+0)</f>
        <v>6406</v>
      </c>
      <c r="H10">
        <f>3618+1174+1302+359+(-9+0+0+0)+2</f>
        <v>6446</v>
      </c>
      <c r="I10">
        <f>3618+1174+1320+446+(-9+0+0+0)+2</f>
        <v>6551</v>
      </c>
      <c r="K10">
        <f>1390+1900+1770+1120+868+(-15+0+0+0+0)</f>
        <v>7033</v>
      </c>
    </row>
    <row r="11" spans="1:11" ht="15">
      <c r="A11" t="s">
        <v>13</v>
      </c>
      <c r="B11">
        <v>2</v>
      </c>
      <c r="C11">
        <v>3630</v>
      </c>
      <c r="E11" s="3">
        <v>5</v>
      </c>
      <c r="F11">
        <f>4214+2259+(-3+0)</f>
        <v>6470</v>
      </c>
      <c r="G11">
        <f>4200+2205+(-3+0)</f>
        <v>6402</v>
      </c>
      <c r="H11">
        <f>4188+920+1356+(-3+0+0)+2</f>
        <v>6463</v>
      </c>
      <c r="I11">
        <f>4188+920+1446+(-3+0+0)+2</f>
        <v>6553</v>
      </c>
      <c r="K11">
        <f>1390+1900+1770+1120+744+(-15+0+0+0+0)</f>
        <v>6909</v>
      </c>
    </row>
    <row r="12" spans="1:11" ht="15">
      <c r="A12" t="s">
        <v>14</v>
      </c>
      <c r="B12">
        <v>2</v>
      </c>
      <c r="C12">
        <v>3644</v>
      </c>
      <c r="E12" s="3">
        <v>6</v>
      </c>
      <c r="F12">
        <f>4214+2184+(-3+0)</f>
        <v>6395</v>
      </c>
      <c r="G12">
        <f>4200+2130+(-3+0)</f>
        <v>6327</v>
      </c>
      <c r="H12">
        <f>4188+920+1270+(-3+1+0)+2</f>
        <v>6378</v>
      </c>
      <c r="I12">
        <f>4188+920+1351+(-3+1+0)+2</f>
        <v>6459</v>
      </c>
      <c r="K12">
        <f>1390+1900+1770+1120+693+(-15+0+0+0+0)</f>
        <v>6858</v>
      </c>
    </row>
    <row r="13" spans="1:11" ht="15">
      <c r="A13" t="s">
        <v>15</v>
      </c>
      <c r="B13">
        <v>2</v>
      </c>
      <c r="C13">
        <v>4200</v>
      </c>
      <c r="E13" s="3">
        <v>7</v>
      </c>
      <c r="F13">
        <f>4214+2203+(-3+0)</f>
        <v>6414</v>
      </c>
      <c r="G13">
        <f>4200+2150+(-3+0)</f>
        <v>6347</v>
      </c>
      <c r="H13">
        <f>4188+920+1275+(-3+0+0)+2</f>
        <v>6382</v>
      </c>
      <c r="I13">
        <f>4188+920+1340+(-3+0+0)+2</f>
        <v>6447</v>
      </c>
      <c r="K13">
        <f>1390+1900+1770+1120+557+(-15+0+0+0+0)</f>
        <v>6722</v>
      </c>
    </row>
    <row r="14" spans="1:11" ht="15">
      <c r="A14" t="s">
        <v>16</v>
      </c>
      <c r="B14">
        <v>2</v>
      </c>
      <c r="C14">
        <v>4214</v>
      </c>
      <c r="E14" s="3">
        <v>8</v>
      </c>
      <c r="F14">
        <f>4290+1960+(0+0)</f>
        <v>6250</v>
      </c>
      <c r="G14">
        <f>4280+1920+(0+0)</f>
        <v>6200</v>
      </c>
      <c r="H14">
        <f>4260+920+1038+(-3+0+0)+2</f>
        <v>6217</v>
      </c>
      <c r="I14">
        <f>4260+920+1087+(-3+0+0)+2</f>
        <v>6266</v>
      </c>
      <c r="K14">
        <f>1390+1900+1770+1120+502+(-15+0+0+0+0)</f>
        <v>6667</v>
      </c>
    </row>
    <row r="15" spans="5:11" ht="15">
      <c r="E15" s="3">
        <v>9</v>
      </c>
      <c r="F15">
        <f>4290+1798+(0+0)</f>
        <v>6088</v>
      </c>
      <c r="G15">
        <f>4280+1767+(0+1)</f>
        <v>6048</v>
      </c>
      <c r="H15">
        <f>4260+904+886+(-3+1+0)+2</f>
        <v>6050</v>
      </c>
      <c r="I15">
        <f>4260+904+920+(-3+1+0)+2</f>
        <v>6084</v>
      </c>
      <c r="K15">
        <f>1390+1900+1770+1120+505+(-15+0+0+0+0)</f>
        <v>6670</v>
      </c>
    </row>
    <row r="16" spans="1:11" ht="15">
      <c r="A16" s="4" t="s">
        <v>17</v>
      </c>
      <c r="E16" s="3">
        <v>10</v>
      </c>
      <c r="F16">
        <f>4290+1713+(0+1)</f>
        <v>6004</v>
      </c>
      <c r="G16">
        <f>4280+1685+(0+1)</f>
        <v>5966</v>
      </c>
      <c r="H16">
        <f>4260+888+795+(-3+0+0)+2</f>
        <v>5942</v>
      </c>
      <c r="I16">
        <f>4260+888+800+(-3+0+0)+2</f>
        <v>5947</v>
      </c>
      <c r="K16">
        <f>1390+1900+1770+1140+437+(-15+0+0+0+0)</f>
        <v>6622</v>
      </c>
    </row>
    <row r="17" spans="1:11" ht="15">
      <c r="A17" s="3" t="s">
        <v>8</v>
      </c>
      <c r="B17" s="5" t="s">
        <v>9</v>
      </c>
      <c r="C17" s="5" t="s">
        <v>10</v>
      </c>
      <c r="E17" s="3">
        <v>11</v>
      </c>
      <c r="F17">
        <f>4500+1220+(1+0)</f>
        <v>5721</v>
      </c>
      <c r="G17">
        <f>4500+1206+(1+0)</f>
        <v>5707</v>
      </c>
      <c r="H17">
        <f>4500+1230+(1+0)</f>
        <v>5731</v>
      </c>
      <c r="K17">
        <f>1390+1900+1770+1140+405+(-15+0+0+0+0)</f>
        <v>6590</v>
      </c>
    </row>
    <row r="18" spans="1:11" ht="15">
      <c r="A18" t="s">
        <v>18</v>
      </c>
      <c r="B18">
        <v>2</v>
      </c>
      <c r="C18">
        <v>355</v>
      </c>
      <c r="E18" s="3">
        <v>12</v>
      </c>
      <c r="K18">
        <f>1390+1900+1770+980+562+(-15+0+0+0+0)</f>
        <v>6587</v>
      </c>
    </row>
    <row r="19" spans="1:11" ht="15">
      <c r="A19" t="s">
        <v>19</v>
      </c>
      <c r="B19">
        <v>2</v>
      </c>
      <c r="C19">
        <v>359</v>
      </c>
      <c r="E19" s="3">
        <v>13</v>
      </c>
      <c r="K19">
        <f>1390+1900+1770+980+600+(-15+0+0+0+0)</f>
        <v>6625</v>
      </c>
    </row>
    <row r="20" spans="1:11" ht="15">
      <c r="A20" t="s">
        <v>20</v>
      </c>
      <c r="B20">
        <v>2</v>
      </c>
      <c r="C20">
        <v>385</v>
      </c>
      <c r="E20" s="3">
        <v>14</v>
      </c>
      <c r="K20">
        <f>1390+1900+1770+980+676+(-15+0+0+0+0)</f>
        <v>6701</v>
      </c>
    </row>
    <row r="21" spans="1:3" ht="15">
      <c r="A21" t="s">
        <v>21</v>
      </c>
      <c r="B21">
        <v>2</v>
      </c>
      <c r="C21">
        <v>405</v>
      </c>
    </row>
    <row r="22" spans="1:3" ht="15">
      <c r="A22" t="s">
        <v>22</v>
      </c>
      <c r="B22">
        <v>2</v>
      </c>
      <c r="C22">
        <v>426</v>
      </c>
    </row>
    <row r="23" spans="1:3" ht="15">
      <c r="A23" t="s">
        <v>23</v>
      </c>
      <c r="B23">
        <v>2</v>
      </c>
      <c r="C23">
        <v>437</v>
      </c>
    </row>
    <row r="24" spans="1:3" ht="15">
      <c r="A24" t="s">
        <v>24</v>
      </c>
      <c r="B24">
        <v>2</v>
      </c>
      <c r="C24">
        <v>444</v>
      </c>
    </row>
    <row r="25" spans="1:3" ht="15">
      <c r="A25" t="s">
        <v>25</v>
      </c>
      <c r="B25">
        <v>2</v>
      </c>
      <c r="C25">
        <v>446</v>
      </c>
    </row>
    <row r="26" spans="1:3" ht="15">
      <c r="A26" t="s">
        <v>26</v>
      </c>
      <c r="B26">
        <v>2</v>
      </c>
      <c r="C26">
        <v>478</v>
      </c>
    </row>
    <row r="27" spans="1:3" ht="15">
      <c r="A27" t="s">
        <v>27</v>
      </c>
      <c r="B27">
        <v>2</v>
      </c>
      <c r="C27">
        <v>502</v>
      </c>
    </row>
    <row r="28" spans="1:3" ht="15">
      <c r="A28" t="s">
        <v>28</v>
      </c>
      <c r="B28">
        <v>2</v>
      </c>
      <c r="C28">
        <v>505</v>
      </c>
    </row>
    <row r="29" spans="1:3" ht="15">
      <c r="A29" t="s">
        <v>29</v>
      </c>
      <c r="B29">
        <v>2</v>
      </c>
      <c r="C29">
        <v>518</v>
      </c>
    </row>
    <row r="30" spans="1:3" ht="15">
      <c r="A30" t="s">
        <v>30</v>
      </c>
      <c r="B30">
        <v>2</v>
      </c>
      <c r="C30">
        <v>557</v>
      </c>
    </row>
    <row r="31" spans="1:3" ht="15">
      <c r="A31" t="s">
        <v>31</v>
      </c>
      <c r="B31">
        <v>2</v>
      </c>
      <c r="C31">
        <v>562</v>
      </c>
    </row>
    <row r="32" spans="1:3" ht="15">
      <c r="A32" t="s">
        <v>32</v>
      </c>
      <c r="B32">
        <v>2</v>
      </c>
      <c r="C32">
        <v>600</v>
      </c>
    </row>
    <row r="33" spans="1:3" ht="15">
      <c r="A33" t="s">
        <v>33</v>
      </c>
      <c r="B33">
        <v>2</v>
      </c>
      <c r="C33">
        <v>676</v>
      </c>
    </row>
    <row r="34" spans="1:3" ht="15">
      <c r="A34" t="s">
        <v>34</v>
      </c>
      <c r="B34">
        <v>2</v>
      </c>
      <c r="C34">
        <v>693</v>
      </c>
    </row>
    <row r="35" spans="1:3" ht="15">
      <c r="A35" t="s">
        <v>35</v>
      </c>
      <c r="B35">
        <v>2</v>
      </c>
      <c r="C35">
        <v>744</v>
      </c>
    </row>
    <row r="36" spans="1:3" ht="15">
      <c r="A36" t="s">
        <v>36</v>
      </c>
      <c r="B36">
        <v>2</v>
      </c>
      <c r="C36">
        <v>795</v>
      </c>
    </row>
    <row r="37" spans="1:3" ht="15">
      <c r="A37" t="s">
        <v>37</v>
      </c>
      <c r="B37">
        <v>2</v>
      </c>
      <c r="C37">
        <v>800</v>
      </c>
    </row>
    <row r="38" spans="1:3" ht="15">
      <c r="A38" t="s">
        <v>38</v>
      </c>
      <c r="B38">
        <v>2</v>
      </c>
      <c r="C38">
        <v>868</v>
      </c>
    </row>
    <row r="39" spans="1:3" ht="15">
      <c r="A39" t="s">
        <v>39</v>
      </c>
      <c r="B39">
        <v>2</v>
      </c>
      <c r="C39">
        <v>886</v>
      </c>
    </row>
    <row r="40" spans="1:3" ht="15">
      <c r="A40" t="s">
        <v>40</v>
      </c>
      <c r="B40">
        <v>2</v>
      </c>
      <c r="C40">
        <v>920</v>
      </c>
    </row>
    <row r="41" spans="1:3" ht="15">
      <c r="A41" t="s">
        <v>41</v>
      </c>
      <c r="B41">
        <v>2</v>
      </c>
      <c r="C41">
        <v>940</v>
      </c>
    </row>
    <row r="42" spans="1:3" ht="15">
      <c r="A42" t="s">
        <v>42</v>
      </c>
      <c r="B42">
        <v>2</v>
      </c>
      <c r="C42">
        <v>980</v>
      </c>
    </row>
    <row r="43" spans="1:3" ht="15">
      <c r="A43" t="s">
        <v>43</v>
      </c>
      <c r="B43">
        <v>2</v>
      </c>
      <c r="C43">
        <v>1038</v>
      </c>
    </row>
    <row r="44" spans="1:3" ht="15">
      <c r="A44" t="s">
        <v>44</v>
      </c>
      <c r="B44">
        <v>2</v>
      </c>
      <c r="C44">
        <v>1087</v>
      </c>
    </row>
    <row r="45" spans="1:3" ht="15">
      <c r="A45" t="s">
        <v>45</v>
      </c>
      <c r="B45">
        <v>2</v>
      </c>
      <c r="C45">
        <v>1140</v>
      </c>
    </row>
    <row r="46" spans="1:3" ht="15">
      <c r="A46" t="s">
        <v>46</v>
      </c>
      <c r="B46">
        <v>6</v>
      </c>
      <c r="C46">
        <v>1120</v>
      </c>
    </row>
    <row r="47" spans="1:3" ht="15">
      <c r="A47" t="s">
        <v>47</v>
      </c>
      <c r="B47">
        <v>2</v>
      </c>
      <c r="C47">
        <v>1192</v>
      </c>
    </row>
    <row r="48" spans="1:3" ht="15">
      <c r="A48" t="s">
        <v>48</v>
      </c>
      <c r="B48">
        <v>2</v>
      </c>
      <c r="C48">
        <v>1206</v>
      </c>
    </row>
    <row r="49" spans="1:3" ht="15">
      <c r="A49" t="s">
        <v>49</v>
      </c>
      <c r="B49">
        <v>2</v>
      </c>
      <c r="C49">
        <v>1220</v>
      </c>
    </row>
    <row r="50" spans="1:3" ht="15">
      <c r="A50" t="s">
        <v>50</v>
      </c>
      <c r="B50">
        <v>2</v>
      </c>
      <c r="C50">
        <v>1230</v>
      </c>
    </row>
    <row r="51" spans="1:3" ht="15">
      <c r="A51" t="s">
        <v>51</v>
      </c>
      <c r="B51">
        <v>2</v>
      </c>
      <c r="C51">
        <v>1270</v>
      </c>
    </row>
    <row r="52" spans="1:3" ht="15">
      <c r="A52" t="s">
        <v>52</v>
      </c>
      <c r="B52">
        <v>2</v>
      </c>
      <c r="C52">
        <v>1275</v>
      </c>
    </row>
    <row r="53" spans="1:3" ht="15">
      <c r="A53" t="s">
        <v>53</v>
      </c>
      <c r="B53">
        <v>2</v>
      </c>
      <c r="C53">
        <v>1340</v>
      </c>
    </row>
    <row r="54" spans="1:3" ht="15">
      <c r="A54" t="s">
        <v>54</v>
      </c>
      <c r="B54">
        <v>2</v>
      </c>
      <c r="C54">
        <v>1351</v>
      </c>
    </row>
    <row r="55" spans="1:3" ht="15">
      <c r="A55" t="s">
        <v>55</v>
      </c>
      <c r="B55">
        <v>2</v>
      </c>
      <c r="C55">
        <v>1356</v>
      </c>
    </row>
    <row r="56" spans="1:3" ht="15">
      <c r="A56" t="s">
        <v>56</v>
      </c>
      <c r="B56">
        <v>2</v>
      </c>
      <c r="C56">
        <v>1412</v>
      </c>
    </row>
    <row r="57" spans="1:3" ht="15">
      <c r="A57" t="s">
        <v>57</v>
      </c>
      <c r="B57">
        <v>2</v>
      </c>
      <c r="C57">
        <v>1446</v>
      </c>
    </row>
    <row r="58" spans="1:3" ht="15">
      <c r="A58" t="s">
        <v>58</v>
      </c>
      <c r="B58">
        <v>2</v>
      </c>
      <c r="C58">
        <v>1709</v>
      </c>
    </row>
    <row r="60" ht="15">
      <c r="A60" s="4" t="s">
        <v>59</v>
      </c>
    </row>
    <row r="61" spans="1:3" ht="15">
      <c r="A61" s="3" t="s">
        <v>8</v>
      </c>
      <c r="B61" s="5" t="s">
        <v>9</v>
      </c>
      <c r="C61" s="5" t="s">
        <v>10</v>
      </c>
    </row>
    <row r="62" spans="1:3" ht="15">
      <c r="A62" t="s">
        <v>60</v>
      </c>
      <c r="B62">
        <v>2</v>
      </c>
      <c r="C62">
        <v>274</v>
      </c>
    </row>
    <row r="63" spans="1:3" ht="15">
      <c r="A63" t="s">
        <v>61</v>
      </c>
      <c r="B63">
        <v>2</v>
      </c>
      <c r="C63">
        <v>279</v>
      </c>
    </row>
    <row r="64" spans="1:3" ht="15">
      <c r="A64" t="s">
        <v>62</v>
      </c>
      <c r="B64">
        <v>2</v>
      </c>
      <c r="C64">
        <v>298</v>
      </c>
    </row>
    <row r="65" spans="1:3" ht="15">
      <c r="A65" t="s">
        <v>63</v>
      </c>
      <c r="B65">
        <v>2</v>
      </c>
      <c r="C65">
        <v>338</v>
      </c>
    </row>
    <row r="66" spans="1:3" ht="15">
      <c r="A66" t="s">
        <v>64</v>
      </c>
      <c r="B66">
        <v>2</v>
      </c>
      <c r="C66">
        <v>920</v>
      </c>
    </row>
    <row r="67" spans="1:3" ht="15">
      <c r="A67" t="s">
        <v>65</v>
      </c>
      <c r="B67">
        <v>2</v>
      </c>
      <c r="C67">
        <v>904</v>
      </c>
    </row>
    <row r="68" spans="1:3" ht="15">
      <c r="A68" t="s">
        <v>66</v>
      </c>
      <c r="B68">
        <v>2</v>
      </c>
      <c r="C68">
        <v>1685</v>
      </c>
    </row>
    <row r="69" spans="1:3" ht="15">
      <c r="A69" t="s">
        <v>67</v>
      </c>
      <c r="B69">
        <v>2</v>
      </c>
      <c r="C69">
        <v>1713</v>
      </c>
    </row>
    <row r="70" spans="1:3" ht="15">
      <c r="A70" t="s">
        <v>68</v>
      </c>
      <c r="B70">
        <v>6</v>
      </c>
      <c r="C70">
        <v>1770</v>
      </c>
    </row>
    <row r="71" spans="1:3" ht="15">
      <c r="A71" t="s">
        <v>69</v>
      </c>
      <c r="B71">
        <v>2</v>
      </c>
      <c r="C71">
        <v>1767</v>
      </c>
    </row>
    <row r="73" ht="15">
      <c r="A73" s="4" t="s">
        <v>70</v>
      </c>
    </row>
    <row r="74" spans="1:3" ht="15">
      <c r="A74" s="3" t="s">
        <v>8</v>
      </c>
      <c r="B74" s="5" t="s">
        <v>9</v>
      </c>
      <c r="C74" s="5" t="s">
        <v>10</v>
      </c>
    </row>
    <row r="75" spans="1:12" ht="15">
      <c r="A75" s="9" t="s">
        <v>71</v>
      </c>
      <c r="B75" s="9">
        <v>2</v>
      </c>
      <c r="C75" s="9">
        <v>335</v>
      </c>
      <c r="D75" s="7" t="s">
        <v>109</v>
      </c>
      <c r="E75" s="7" t="s">
        <v>110</v>
      </c>
      <c r="F75" s="7" t="s">
        <v>111</v>
      </c>
      <c r="G75" s="7" t="s">
        <v>112</v>
      </c>
      <c r="H75" s="7" t="s">
        <v>113</v>
      </c>
      <c r="I75" s="8" t="s">
        <v>114</v>
      </c>
      <c r="J75" s="9"/>
      <c r="K75" s="9"/>
      <c r="L75" s="9"/>
    </row>
    <row r="76" spans="1:10" ht="15">
      <c r="A76" s="9" t="s">
        <v>72</v>
      </c>
      <c r="B76" s="9">
        <v>2</v>
      </c>
      <c r="C76" s="9">
        <v>341</v>
      </c>
      <c r="D76" s="10" t="s">
        <v>115</v>
      </c>
      <c r="E76" s="11">
        <v>20</v>
      </c>
      <c r="F76" s="11">
        <v>15</v>
      </c>
      <c r="G76" s="11">
        <v>15</v>
      </c>
      <c r="H76" s="11">
        <v>30</v>
      </c>
      <c r="I76" s="12">
        <f>H76+G76+F76+E76</f>
        <v>80</v>
      </c>
      <c r="J76" t="s">
        <v>116</v>
      </c>
    </row>
    <row r="77" spans="1:8" ht="15">
      <c r="A77" s="9" t="s">
        <v>73</v>
      </c>
      <c r="B77" s="9">
        <v>2</v>
      </c>
      <c r="C77" s="9">
        <v>361</v>
      </c>
      <c r="D77" s="13" t="s">
        <v>117</v>
      </c>
      <c r="H77" s="14" t="s">
        <v>118</v>
      </c>
    </row>
    <row r="78" spans="1:3" ht="15">
      <c r="A78" s="9" t="s">
        <v>74</v>
      </c>
      <c r="B78" s="9">
        <v>2</v>
      </c>
      <c r="C78" s="9">
        <v>399</v>
      </c>
    </row>
    <row r="79" spans="1:3" ht="15">
      <c r="A79" t="s">
        <v>75</v>
      </c>
      <c r="B79">
        <v>2</v>
      </c>
      <c r="C79">
        <v>920</v>
      </c>
    </row>
    <row r="80" spans="1:3" ht="15">
      <c r="A80" t="s">
        <v>76</v>
      </c>
      <c r="B80">
        <v>2</v>
      </c>
      <c r="C80">
        <v>888</v>
      </c>
    </row>
    <row r="81" spans="1:3" ht="15">
      <c r="A81" t="s">
        <v>77</v>
      </c>
      <c r="B81">
        <v>4</v>
      </c>
      <c r="C81">
        <v>920</v>
      </c>
    </row>
    <row r="82" spans="1:3" ht="15">
      <c r="A82" t="s">
        <v>78</v>
      </c>
      <c r="B82">
        <v>2</v>
      </c>
      <c r="C82">
        <v>1320</v>
      </c>
    </row>
    <row r="83" spans="1:3" ht="15">
      <c r="A83" t="s">
        <v>79</v>
      </c>
      <c r="B83">
        <v>2</v>
      </c>
      <c r="C83">
        <v>1302</v>
      </c>
    </row>
    <row r="84" spans="1:3" ht="15">
      <c r="A84" t="s">
        <v>80</v>
      </c>
      <c r="B84">
        <v>2</v>
      </c>
      <c r="C84">
        <v>1320</v>
      </c>
    </row>
    <row r="85" spans="1:3" ht="15">
      <c r="A85" t="s">
        <v>81</v>
      </c>
      <c r="B85">
        <v>2</v>
      </c>
      <c r="C85">
        <v>1302</v>
      </c>
    </row>
    <row r="86" spans="1:3" ht="15">
      <c r="A86" t="s">
        <v>82</v>
      </c>
      <c r="B86">
        <v>2</v>
      </c>
      <c r="C86">
        <v>1798</v>
      </c>
    </row>
    <row r="87" spans="1:3" ht="15">
      <c r="A87" t="s">
        <v>83</v>
      </c>
      <c r="B87">
        <v>2</v>
      </c>
      <c r="C87">
        <v>1920</v>
      </c>
    </row>
    <row r="88" spans="1:3" ht="15">
      <c r="A88" t="s">
        <v>84</v>
      </c>
      <c r="B88">
        <v>2</v>
      </c>
      <c r="C88">
        <v>1960</v>
      </c>
    </row>
    <row r="89" spans="1:3" ht="15">
      <c r="A89" t="s">
        <v>85</v>
      </c>
      <c r="B89">
        <v>2</v>
      </c>
      <c r="C89">
        <v>2130</v>
      </c>
    </row>
    <row r="90" spans="1:3" ht="15">
      <c r="A90" t="s">
        <v>86</v>
      </c>
      <c r="B90">
        <v>2</v>
      </c>
      <c r="C90">
        <v>2150</v>
      </c>
    </row>
    <row r="91" spans="1:3" ht="15">
      <c r="A91" t="s">
        <v>87</v>
      </c>
      <c r="B91">
        <v>2</v>
      </c>
      <c r="C91">
        <v>2184</v>
      </c>
    </row>
    <row r="92" spans="1:3" ht="15">
      <c r="A92" t="s">
        <v>88</v>
      </c>
      <c r="B92">
        <v>2</v>
      </c>
      <c r="C92">
        <v>2205</v>
      </c>
    </row>
    <row r="94" ht="15">
      <c r="A94" s="4" t="s">
        <v>89</v>
      </c>
    </row>
    <row r="95" spans="1:3" ht="15">
      <c r="A95" s="3" t="s">
        <v>8</v>
      </c>
      <c r="B95" s="5" t="s">
        <v>9</v>
      </c>
      <c r="C95" s="5" t="s">
        <v>10</v>
      </c>
    </row>
    <row r="96" spans="1:3" ht="15">
      <c r="A96" t="s">
        <v>90</v>
      </c>
      <c r="B96">
        <v>2</v>
      </c>
      <c r="C96">
        <v>1174</v>
      </c>
    </row>
    <row r="97" spans="1:3" ht="15">
      <c r="A97" t="s">
        <v>91</v>
      </c>
      <c r="B97">
        <v>2</v>
      </c>
      <c r="C97">
        <v>1158</v>
      </c>
    </row>
    <row r="98" spans="1:3" ht="15">
      <c r="A98" t="s">
        <v>92</v>
      </c>
      <c r="B98">
        <v>2</v>
      </c>
      <c r="C98">
        <v>2203</v>
      </c>
    </row>
    <row r="99" spans="1:3" ht="15">
      <c r="A99" t="s">
        <v>93</v>
      </c>
      <c r="B99">
        <v>2</v>
      </c>
      <c r="C99">
        <v>2259</v>
      </c>
    </row>
    <row r="100" spans="1:12" ht="15">
      <c r="A100" s="9" t="s">
        <v>94</v>
      </c>
      <c r="B100" s="9">
        <v>2</v>
      </c>
      <c r="C100" s="9">
        <v>2488</v>
      </c>
      <c r="D100" s="7" t="s">
        <v>109</v>
      </c>
      <c r="E100" s="7" t="s">
        <v>110</v>
      </c>
      <c r="F100" s="7" t="s">
        <v>111</v>
      </c>
      <c r="G100" s="7" t="s">
        <v>112</v>
      </c>
      <c r="H100" s="7" t="s">
        <v>113</v>
      </c>
      <c r="I100" s="8" t="s">
        <v>114</v>
      </c>
      <c r="J100" s="9"/>
      <c r="K100" s="9"/>
      <c r="L100" s="9"/>
    </row>
    <row r="101" spans="1:10" ht="15">
      <c r="A101" s="9" t="s">
        <v>106</v>
      </c>
      <c r="B101" s="9">
        <v>2</v>
      </c>
      <c r="C101" s="9">
        <v>2504</v>
      </c>
      <c r="D101" s="10" t="s">
        <v>119</v>
      </c>
      <c r="E101" s="11">
        <v>20</v>
      </c>
      <c r="F101" s="11">
        <v>25</v>
      </c>
      <c r="G101" s="11">
        <v>15</v>
      </c>
      <c r="H101" s="11">
        <v>50</v>
      </c>
      <c r="I101" s="12">
        <f>H101+G101+F101+E101</f>
        <v>110</v>
      </c>
      <c r="J101" t="s">
        <v>116</v>
      </c>
    </row>
    <row r="102" spans="1:8" ht="15">
      <c r="A102" t="s">
        <v>107</v>
      </c>
      <c r="B102">
        <v>2</v>
      </c>
      <c r="C102">
        <v>2504</v>
      </c>
      <c r="D102" s="13" t="s">
        <v>120</v>
      </c>
      <c r="H102" s="14" t="s">
        <v>118</v>
      </c>
    </row>
    <row r="103" spans="1:3" ht="15">
      <c r="A103" t="s">
        <v>95</v>
      </c>
      <c r="B103">
        <v>2</v>
      </c>
      <c r="C103">
        <v>2488</v>
      </c>
    </row>
    <row r="104" spans="1:3" ht="15">
      <c r="A104" t="s">
        <v>96</v>
      </c>
      <c r="B104">
        <v>2</v>
      </c>
      <c r="C104">
        <v>4500</v>
      </c>
    </row>
    <row r="106" ht="15">
      <c r="A106" s="4" t="s">
        <v>97</v>
      </c>
    </row>
    <row r="107" spans="1:3" ht="15">
      <c r="A107" s="3" t="s">
        <v>8</v>
      </c>
      <c r="B107" s="5" t="s">
        <v>9</v>
      </c>
      <c r="C107" s="5" t="s">
        <v>10</v>
      </c>
    </row>
    <row r="108" spans="1:3" ht="15">
      <c r="A108" s="15" t="s">
        <v>98</v>
      </c>
      <c r="B108" s="15">
        <v>2</v>
      </c>
      <c r="C108" s="15">
        <v>4190</v>
      </c>
    </row>
    <row r="109" spans="1:3" ht="15">
      <c r="A109" s="15" t="s">
        <v>99</v>
      </c>
      <c r="B109" s="15">
        <v>2</v>
      </c>
      <c r="C109" s="15">
        <v>4262</v>
      </c>
    </row>
    <row r="110" spans="1:3" ht="15">
      <c r="A110" t="s">
        <v>100</v>
      </c>
      <c r="B110">
        <v>2</v>
      </c>
      <c r="C110">
        <v>4290</v>
      </c>
    </row>
    <row r="111" spans="1:3" ht="15">
      <c r="A111" t="s">
        <v>101</v>
      </c>
      <c r="B111">
        <v>2</v>
      </c>
      <c r="C111">
        <v>4280</v>
      </c>
    </row>
    <row r="113" ht="15">
      <c r="A113" s="4" t="s">
        <v>102</v>
      </c>
    </row>
    <row r="114" spans="1:3" ht="15">
      <c r="A114" s="3" t="s">
        <v>8</v>
      </c>
      <c r="B114" s="5" t="s">
        <v>9</v>
      </c>
      <c r="C114" s="5" t="s">
        <v>10</v>
      </c>
    </row>
    <row r="115" spans="1:3" ht="15">
      <c r="A115" s="15" t="s">
        <v>103</v>
      </c>
      <c r="B115" s="15">
        <v>2</v>
      </c>
      <c r="C115" s="15">
        <v>3620</v>
      </c>
    </row>
    <row r="117" ht="15">
      <c r="A117" s="4" t="s">
        <v>104</v>
      </c>
    </row>
    <row r="118" spans="1:3" ht="15">
      <c r="A118" s="3" t="s">
        <v>8</v>
      </c>
      <c r="B118" s="5" t="s">
        <v>9</v>
      </c>
      <c r="C118" s="5" t="s">
        <v>10</v>
      </c>
    </row>
    <row r="119" spans="1:3" ht="15">
      <c r="A119" t="s">
        <v>105</v>
      </c>
      <c r="B119">
        <v>2</v>
      </c>
      <c r="C119">
        <v>1900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</cols>
  <sheetData>
    <row r="1" ht="22.5">
      <c r="A1" s="1" t="s">
        <v>6</v>
      </c>
    </row>
    <row r="2" ht="15">
      <c r="A2" s="2" t="s">
        <v>122</v>
      </c>
    </row>
    <row r="4" ht="15">
      <c r="A4" s="4" t="s">
        <v>7</v>
      </c>
    </row>
    <row r="5" spans="1:11" ht="15">
      <c r="A5" s="3" t="s">
        <v>8</v>
      </c>
      <c r="B5" s="5" t="s">
        <v>9</v>
      </c>
      <c r="C5" s="5" t="s">
        <v>10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</row>
    <row r="6" spans="1:3" ht="15">
      <c r="A6" t="s">
        <v>11</v>
      </c>
      <c r="B6">
        <v>2</v>
      </c>
      <c r="C6">
        <v>1690</v>
      </c>
    </row>
    <row r="7" spans="1:11" ht="15">
      <c r="A7" s="6" t="s">
        <v>123</v>
      </c>
      <c r="E7" s="3">
        <v>1</v>
      </c>
      <c r="F7">
        <f>3815+2598+447+(-8+0+0)</f>
        <v>6852</v>
      </c>
      <c r="G7">
        <f>3800+2598+384+(-7+0+0)</f>
        <v>6775</v>
      </c>
      <c r="H7">
        <f>3788+1218+1360+465+(-9+0+0+0)+2</f>
        <v>6824</v>
      </c>
      <c r="I7">
        <f>3788+1218+1380+560+(-9+0+0+0)+2</f>
        <v>6939</v>
      </c>
      <c r="K7">
        <f>1440+1990+1850+980+1810+(-15+0+0+0+0)</f>
        <v>8055</v>
      </c>
    </row>
    <row r="8" spans="5:11" ht="15">
      <c r="E8" s="3">
        <v>2</v>
      </c>
      <c r="F8">
        <f>3815+2598+409+(-8+0+0)</f>
        <v>6814</v>
      </c>
      <c r="G8">
        <f>3800+2598+343+(-7+0+0)</f>
        <v>6734</v>
      </c>
      <c r="H8">
        <f>3788+1218+1360+423+(-9+0+0+0)+2</f>
        <v>6782</v>
      </c>
      <c r="I8">
        <f>3788+1218+1380+519+(-9+0+0+0)+2</f>
        <v>6898</v>
      </c>
      <c r="K8">
        <f>1440+1990+1850+980+1503+(-15+0+0+0+0)</f>
        <v>7748</v>
      </c>
    </row>
    <row r="9" spans="1:11" ht="15">
      <c r="A9" s="4" t="s">
        <v>12</v>
      </c>
      <c r="E9" s="3">
        <v>3</v>
      </c>
      <c r="F9">
        <f>3815+2614+382+(-8+0+0)</f>
        <v>6803</v>
      </c>
      <c r="G9">
        <f>3800+2614+318+(-7+0+0)</f>
        <v>6725</v>
      </c>
      <c r="H9">
        <f>3788+1234+1360+392+(-9+0+0+0)+2</f>
        <v>6767</v>
      </c>
      <c r="I9">
        <f>3788+1234+1380+485+(-9+0+0+0)+2</f>
        <v>6880</v>
      </c>
      <c r="K9">
        <f>1440+1990+1850+980+1275+(-15+0+0+0+0)</f>
        <v>7520</v>
      </c>
    </row>
    <row r="10" spans="1:11" ht="15">
      <c r="A10" s="3" t="s">
        <v>8</v>
      </c>
      <c r="B10" s="5" t="s">
        <v>9</v>
      </c>
      <c r="C10" s="5" t="s">
        <v>10</v>
      </c>
      <c r="E10" s="3">
        <v>4</v>
      </c>
      <c r="F10">
        <f>3815+2614+389+(-8+0+0)</f>
        <v>6810</v>
      </c>
      <c r="G10">
        <f>3800+2614+325+(-7+0+0)</f>
        <v>6732</v>
      </c>
      <c r="H10">
        <f>3788+1234+1360+397+(-9+0+0+0)+2</f>
        <v>6772</v>
      </c>
      <c r="I10">
        <f>3788+1234+1380+487+(-9+0+0+0)+2</f>
        <v>6882</v>
      </c>
      <c r="K10">
        <f>1440+1990+1850+1170+935+(-15+0+0+0+0)</f>
        <v>7370</v>
      </c>
    </row>
    <row r="11" spans="1:11" ht="15">
      <c r="A11" t="s">
        <v>13</v>
      </c>
      <c r="B11">
        <v>2</v>
      </c>
      <c r="C11">
        <v>3800</v>
      </c>
      <c r="E11" s="3">
        <v>5</v>
      </c>
      <c r="F11">
        <f>4405+2398+(-3+0)</f>
        <v>6800</v>
      </c>
      <c r="G11">
        <f>4390+2342+(-3+0)</f>
        <v>6729</v>
      </c>
      <c r="H11">
        <f>4378+960+1454+(-3+0+0)+2</f>
        <v>6791</v>
      </c>
      <c r="I11">
        <f>4378+960+1548+(-3+0+0)+2</f>
        <v>6885</v>
      </c>
      <c r="K11">
        <f>1440+1990+1850+1170+807+(-15+0+0+0+0)</f>
        <v>7242</v>
      </c>
    </row>
    <row r="12" spans="1:11" ht="15">
      <c r="A12" t="s">
        <v>14</v>
      </c>
      <c r="B12">
        <v>2</v>
      </c>
      <c r="C12">
        <v>3815</v>
      </c>
      <c r="E12" s="3">
        <v>6</v>
      </c>
      <c r="F12">
        <f>4405+2321+(-3+0)</f>
        <v>6723</v>
      </c>
      <c r="G12">
        <f>4390+2265+(-3+0)</f>
        <v>6652</v>
      </c>
      <c r="H12">
        <f>4378+960+1366+(-3+1+0)+2</f>
        <v>6704</v>
      </c>
      <c r="I12">
        <f>4378+960+1449+(-3+1+0)+2</f>
        <v>6787</v>
      </c>
      <c r="K12">
        <f>1440+1990+1850+1170+753+(-15+0+0+0+0)</f>
        <v>7188</v>
      </c>
    </row>
    <row r="13" spans="1:11" ht="15">
      <c r="A13" t="s">
        <v>15</v>
      </c>
      <c r="B13">
        <v>2</v>
      </c>
      <c r="C13">
        <v>4390</v>
      </c>
      <c r="E13" s="3">
        <v>7</v>
      </c>
      <c r="F13">
        <f>4405+2339+(-3+0)</f>
        <v>6741</v>
      </c>
      <c r="G13">
        <f>4390+2284+(-3+0)</f>
        <v>6671</v>
      </c>
      <c r="H13">
        <f>4378+960+1370+(-3+0+0)+2</f>
        <v>6707</v>
      </c>
      <c r="I13">
        <f>4378+960+1437+(-3+0+0)+2</f>
        <v>6774</v>
      </c>
      <c r="K13">
        <f>1440+1990+1850+1170+613+(-15+0+0+0+0)</f>
        <v>7048</v>
      </c>
    </row>
    <row r="14" spans="1:11" ht="15">
      <c r="A14" t="s">
        <v>16</v>
      </c>
      <c r="B14">
        <v>2</v>
      </c>
      <c r="C14">
        <v>4405</v>
      </c>
      <c r="E14" s="3">
        <v>8</v>
      </c>
      <c r="F14">
        <f>4491+2079+(0+0)</f>
        <v>6570</v>
      </c>
      <c r="G14">
        <f>4480+2038+(0+0)</f>
        <v>6518</v>
      </c>
      <c r="H14">
        <f>4460+960+1117+(-3+0+0)+2</f>
        <v>6536</v>
      </c>
      <c r="I14">
        <f>4460+960+1167+(-3+0+0)+2</f>
        <v>6586</v>
      </c>
      <c r="K14">
        <f>1440+1990+1850+1170+555+(-15+0+0+0+0)</f>
        <v>6990</v>
      </c>
    </row>
    <row r="15" spans="5:11" ht="15">
      <c r="E15" s="3">
        <v>9</v>
      </c>
      <c r="F15">
        <f>4491+1910+(0+0)</f>
        <v>6401</v>
      </c>
      <c r="G15">
        <f>4480+1878+(0+1)</f>
        <v>6359</v>
      </c>
      <c r="H15">
        <f>4460+944+957+(-3+1+0)+2</f>
        <v>6361</v>
      </c>
      <c r="I15">
        <f>4460+944+992+(-3+1+0)+2</f>
        <v>6396</v>
      </c>
      <c r="K15">
        <f>1440+1990+1850+1170+556+(-15+0+0+0+0)</f>
        <v>6991</v>
      </c>
    </row>
    <row r="16" spans="1:11" ht="15">
      <c r="A16" s="4" t="s">
        <v>17</v>
      </c>
      <c r="E16" s="3">
        <v>10</v>
      </c>
      <c r="F16">
        <f>4491+1819+(0+1)</f>
        <v>6311</v>
      </c>
      <c r="G16">
        <f>4480+1791+(0+1)</f>
        <v>6272</v>
      </c>
      <c r="H16">
        <f>4460+928+861+(-3+0+0)+2</f>
        <v>6248</v>
      </c>
      <c r="I16">
        <f>4460+928+866+(-3+0+0)+2</f>
        <v>6253</v>
      </c>
      <c r="K16">
        <f>1440+1990+1850+1170+485+(-15+0+0+0+0)</f>
        <v>6920</v>
      </c>
    </row>
    <row r="17" spans="1:11" ht="15">
      <c r="A17" s="3" t="s">
        <v>8</v>
      </c>
      <c r="B17" s="5" t="s">
        <v>9</v>
      </c>
      <c r="C17" s="5" t="s">
        <v>10</v>
      </c>
      <c r="E17" s="3">
        <v>11</v>
      </c>
      <c r="F17">
        <f>4710+1307+(1+0)</f>
        <v>6018</v>
      </c>
      <c r="G17">
        <f>4710+1293+(1+0)</f>
        <v>6004</v>
      </c>
      <c r="H17">
        <f>4710+1317+(1+0)</f>
        <v>6028</v>
      </c>
      <c r="K17">
        <f>1440+1990+1850+1170+451+(-15+0+0+0+0)</f>
        <v>6886</v>
      </c>
    </row>
    <row r="18" spans="1:11" ht="15">
      <c r="A18" t="s">
        <v>18</v>
      </c>
      <c r="B18">
        <v>2</v>
      </c>
      <c r="C18">
        <v>392</v>
      </c>
      <c r="E18" s="3">
        <v>12</v>
      </c>
      <c r="K18">
        <f>1440+1990+1850+980+617+(-15+0+0+0+0)</f>
        <v>6862</v>
      </c>
    </row>
    <row r="19" spans="1:11" ht="15">
      <c r="A19" t="s">
        <v>19</v>
      </c>
      <c r="B19">
        <v>2</v>
      </c>
      <c r="C19">
        <v>397</v>
      </c>
      <c r="E19" s="3">
        <v>13</v>
      </c>
      <c r="K19">
        <f>1440+1990+1850+980+654+(-15+0+0+0+0)</f>
        <v>6899</v>
      </c>
    </row>
    <row r="20" spans="1:11" ht="15">
      <c r="A20" t="s">
        <v>20</v>
      </c>
      <c r="B20">
        <v>2</v>
      </c>
      <c r="C20">
        <v>423</v>
      </c>
      <c r="E20" s="3">
        <v>14</v>
      </c>
      <c r="K20">
        <f>1440+1990+1850+980+729+(-15+0+0+0+0)</f>
        <v>6974</v>
      </c>
    </row>
    <row r="21" spans="1:3" ht="15">
      <c r="A21" t="s">
        <v>21</v>
      </c>
      <c r="B21">
        <v>2</v>
      </c>
      <c r="C21">
        <v>451</v>
      </c>
    </row>
    <row r="22" spans="1:3" ht="15">
      <c r="A22" t="s">
        <v>22</v>
      </c>
      <c r="B22">
        <v>2</v>
      </c>
      <c r="C22">
        <v>465</v>
      </c>
    </row>
    <row r="23" spans="1:3" ht="15">
      <c r="A23" t="s">
        <v>124</v>
      </c>
      <c r="B23">
        <v>4</v>
      </c>
      <c r="C23">
        <v>485</v>
      </c>
    </row>
    <row r="24" spans="1:3" ht="15">
      <c r="A24" t="s">
        <v>25</v>
      </c>
      <c r="B24">
        <v>2</v>
      </c>
      <c r="C24">
        <v>487</v>
      </c>
    </row>
    <row r="25" spans="1:3" ht="15">
      <c r="A25" t="s">
        <v>26</v>
      </c>
      <c r="B25">
        <v>2</v>
      </c>
      <c r="C25">
        <v>519</v>
      </c>
    </row>
    <row r="26" spans="1:3" ht="15">
      <c r="A26" t="s">
        <v>27</v>
      </c>
      <c r="B26">
        <v>2</v>
      </c>
      <c r="C26">
        <v>555</v>
      </c>
    </row>
    <row r="27" spans="1:3" ht="15">
      <c r="A27" t="s">
        <v>28</v>
      </c>
      <c r="B27">
        <v>2</v>
      </c>
      <c r="C27">
        <v>556</v>
      </c>
    </row>
    <row r="28" spans="1:3" ht="15">
      <c r="A28" t="s">
        <v>29</v>
      </c>
      <c r="B28">
        <v>2</v>
      </c>
      <c r="C28">
        <v>560</v>
      </c>
    </row>
    <row r="29" spans="1:3" ht="15">
      <c r="A29" t="s">
        <v>30</v>
      </c>
      <c r="B29">
        <v>2</v>
      </c>
      <c r="C29">
        <v>613</v>
      </c>
    </row>
    <row r="30" spans="1:3" ht="15">
      <c r="A30" t="s">
        <v>31</v>
      </c>
      <c r="B30">
        <v>2</v>
      </c>
      <c r="C30">
        <v>617</v>
      </c>
    </row>
    <row r="31" spans="1:3" ht="15">
      <c r="A31" t="s">
        <v>32</v>
      </c>
      <c r="B31">
        <v>2</v>
      </c>
      <c r="C31">
        <v>654</v>
      </c>
    </row>
    <row r="32" spans="1:3" ht="15">
      <c r="A32" t="s">
        <v>33</v>
      </c>
      <c r="B32">
        <v>2</v>
      </c>
      <c r="C32">
        <v>729</v>
      </c>
    </row>
    <row r="33" spans="1:3" ht="15">
      <c r="A33" t="s">
        <v>34</v>
      </c>
      <c r="B33">
        <v>2</v>
      </c>
      <c r="C33">
        <v>753</v>
      </c>
    </row>
    <row r="34" spans="1:3" ht="15">
      <c r="A34" t="s">
        <v>35</v>
      </c>
      <c r="B34">
        <v>2</v>
      </c>
      <c r="C34">
        <v>807</v>
      </c>
    </row>
    <row r="35" spans="1:3" ht="15">
      <c r="A35" t="s">
        <v>36</v>
      </c>
      <c r="B35">
        <v>2</v>
      </c>
      <c r="C35">
        <v>861</v>
      </c>
    </row>
    <row r="36" spans="1:3" ht="15">
      <c r="A36" t="s">
        <v>37</v>
      </c>
      <c r="B36">
        <v>2</v>
      </c>
      <c r="C36">
        <v>866</v>
      </c>
    </row>
    <row r="37" spans="1:3" ht="15">
      <c r="A37" t="s">
        <v>38</v>
      </c>
      <c r="B37">
        <v>2</v>
      </c>
      <c r="C37">
        <v>935</v>
      </c>
    </row>
    <row r="38" spans="1:3" ht="15">
      <c r="A38" t="s">
        <v>39</v>
      </c>
      <c r="B38">
        <v>2</v>
      </c>
      <c r="C38">
        <v>957</v>
      </c>
    </row>
    <row r="39" spans="1:3" ht="15">
      <c r="A39" t="s">
        <v>125</v>
      </c>
      <c r="B39">
        <v>4</v>
      </c>
      <c r="C39">
        <v>980</v>
      </c>
    </row>
    <row r="40" spans="1:3" ht="15">
      <c r="A40" t="s">
        <v>40</v>
      </c>
      <c r="B40">
        <v>2</v>
      </c>
      <c r="C40">
        <v>992</v>
      </c>
    </row>
    <row r="41" spans="1:3" ht="15">
      <c r="A41" t="s">
        <v>43</v>
      </c>
      <c r="B41">
        <v>2</v>
      </c>
      <c r="C41">
        <v>1117</v>
      </c>
    </row>
    <row r="42" spans="1:3" ht="15">
      <c r="A42" t="s">
        <v>44</v>
      </c>
      <c r="B42">
        <v>2</v>
      </c>
      <c r="C42">
        <v>1167</v>
      </c>
    </row>
    <row r="43" spans="1:3" ht="15">
      <c r="A43" t="s">
        <v>126</v>
      </c>
      <c r="B43">
        <v>8</v>
      </c>
      <c r="C43">
        <v>1170</v>
      </c>
    </row>
    <row r="44" spans="1:3" ht="15">
      <c r="A44" t="s">
        <v>47</v>
      </c>
      <c r="B44">
        <v>2</v>
      </c>
      <c r="C44">
        <v>1275</v>
      </c>
    </row>
    <row r="45" spans="1:3" ht="15">
      <c r="A45" t="s">
        <v>48</v>
      </c>
      <c r="B45">
        <v>2</v>
      </c>
      <c r="C45">
        <v>1293</v>
      </c>
    </row>
    <row r="46" spans="1:3" ht="15">
      <c r="A46" t="s">
        <v>49</v>
      </c>
      <c r="B46">
        <v>2</v>
      </c>
      <c r="C46">
        <v>1307</v>
      </c>
    </row>
    <row r="47" spans="1:3" ht="15">
      <c r="A47" t="s">
        <v>50</v>
      </c>
      <c r="B47">
        <v>2</v>
      </c>
      <c r="C47">
        <v>1317</v>
      </c>
    </row>
    <row r="48" spans="1:3" ht="15">
      <c r="A48" t="s">
        <v>51</v>
      </c>
      <c r="B48">
        <v>2</v>
      </c>
      <c r="C48">
        <v>1366</v>
      </c>
    </row>
    <row r="49" spans="1:3" ht="15">
      <c r="A49" t="s">
        <v>52</v>
      </c>
      <c r="B49">
        <v>2</v>
      </c>
      <c r="C49">
        <v>1370</v>
      </c>
    </row>
    <row r="50" spans="1:3" ht="15">
      <c r="A50" t="s">
        <v>53</v>
      </c>
      <c r="B50">
        <v>2</v>
      </c>
      <c r="C50">
        <v>1437</v>
      </c>
    </row>
    <row r="51" spans="1:3" ht="15">
      <c r="A51" t="s">
        <v>54</v>
      </c>
      <c r="B51">
        <v>2</v>
      </c>
      <c r="C51">
        <v>1449</v>
      </c>
    </row>
    <row r="52" spans="1:3" ht="15">
      <c r="A52" t="s">
        <v>55</v>
      </c>
      <c r="B52">
        <v>2</v>
      </c>
      <c r="C52">
        <v>1454</v>
      </c>
    </row>
    <row r="53" spans="1:3" ht="15">
      <c r="A53" t="s">
        <v>56</v>
      </c>
      <c r="B53">
        <v>2</v>
      </c>
      <c r="C53">
        <v>1503</v>
      </c>
    </row>
    <row r="54" spans="1:3" ht="15">
      <c r="A54" t="s">
        <v>57</v>
      </c>
      <c r="B54">
        <v>2</v>
      </c>
      <c r="C54">
        <v>1548</v>
      </c>
    </row>
    <row r="55" spans="1:3" ht="15">
      <c r="A55" t="s">
        <v>58</v>
      </c>
      <c r="B55">
        <v>2</v>
      </c>
      <c r="C55">
        <v>1810</v>
      </c>
    </row>
    <row r="57" ht="15">
      <c r="A57" s="4" t="s">
        <v>59</v>
      </c>
    </row>
    <row r="58" spans="1:3" ht="15">
      <c r="A58" s="3" t="s">
        <v>8</v>
      </c>
      <c r="B58" s="5" t="s">
        <v>9</v>
      </c>
      <c r="C58" s="5" t="s">
        <v>10</v>
      </c>
    </row>
    <row r="59" spans="1:3" ht="15">
      <c r="A59" t="s">
        <v>60</v>
      </c>
      <c r="B59">
        <v>2</v>
      </c>
      <c r="C59">
        <v>318</v>
      </c>
    </row>
    <row r="60" spans="1:3" ht="15">
      <c r="A60" t="s">
        <v>61</v>
      </c>
      <c r="B60">
        <v>2</v>
      </c>
      <c r="C60">
        <v>325</v>
      </c>
    </row>
    <row r="61" spans="1:3" ht="15">
      <c r="A61" t="s">
        <v>62</v>
      </c>
      <c r="B61">
        <v>2</v>
      </c>
      <c r="C61">
        <v>343</v>
      </c>
    </row>
    <row r="62" spans="1:3" ht="15">
      <c r="A62" t="s">
        <v>63</v>
      </c>
      <c r="B62">
        <v>2</v>
      </c>
      <c r="C62">
        <v>384</v>
      </c>
    </row>
    <row r="63" spans="1:3" ht="15">
      <c r="A63" t="s">
        <v>64</v>
      </c>
      <c r="B63">
        <v>2</v>
      </c>
      <c r="C63">
        <v>960</v>
      </c>
    </row>
    <row r="64" spans="1:3" ht="15">
      <c r="A64" t="s">
        <v>65</v>
      </c>
      <c r="B64">
        <v>2</v>
      </c>
      <c r="C64">
        <v>944</v>
      </c>
    </row>
    <row r="65" spans="1:3" ht="15">
      <c r="A65" t="s">
        <v>66</v>
      </c>
      <c r="B65">
        <v>2</v>
      </c>
      <c r="C65">
        <v>1791</v>
      </c>
    </row>
    <row r="66" spans="1:3" ht="15">
      <c r="A66" t="s">
        <v>67</v>
      </c>
      <c r="B66">
        <v>2</v>
      </c>
      <c r="C66">
        <v>1819</v>
      </c>
    </row>
    <row r="67" spans="1:3" ht="15">
      <c r="A67" t="s">
        <v>68</v>
      </c>
      <c r="B67">
        <v>6</v>
      </c>
      <c r="C67">
        <v>1850</v>
      </c>
    </row>
    <row r="68" spans="1:3" ht="15">
      <c r="A68" t="s">
        <v>69</v>
      </c>
      <c r="B68">
        <v>2</v>
      </c>
      <c r="C68">
        <v>1878</v>
      </c>
    </row>
    <row r="70" ht="15">
      <c r="A70" s="4" t="s">
        <v>70</v>
      </c>
    </row>
    <row r="71" spans="1:3" ht="15">
      <c r="A71" s="3" t="s">
        <v>8</v>
      </c>
      <c r="B71" s="5" t="s">
        <v>9</v>
      </c>
      <c r="C71" s="5" t="s">
        <v>10</v>
      </c>
    </row>
    <row r="72" spans="1:12" ht="15">
      <c r="A72" s="9" t="s">
        <v>71</v>
      </c>
      <c r="B72" s="9">
        <v>2</v>
      </c>
      <c r="C72" s="9">
        <v>382</v>
      </c>
      <c r="D72" s="7" t="s">
        <v>109</v>
      </c>
      <c r="E72" s="7" t="s">
        <v>110</v>
      </c>
      <c r="F72" s="7" t="s">
        <v>111</v>
      </c>
      <c r="G72" s="7" t="s">
        <v>112</v>
      </c>
      <c r="H72" s="7" t="s">
        <v>113</v>
      </c>
      <c r="I72" s="8" t="s">
        <v>114</v>
      </c>
      <c r="J72" s="9"/>
      <c r="K72" s="9"/>
      <c r="L72" s="9"/>
    </row>
    <row r="73" spans="1:10" ht="15">
      <c r="A73" s="9" t="s">
        <v>72</v>
      </c>
      <c r="B73" s="9">
        <v>2</v>
      </c>
      <c r="C73" s="9">
        <v>389</v>
      </c>
      <c r="D73" s="10" t="s">
        <v>115</v>
      </c>
      <c r="E73" s="11">
        <v>20</v>
      </c>
      <c r="F73" s="11">
        <v>15</v>
      </c>
      <c r="G73" s="11">
        <v>15</v>
      </c>
      <c r="H73" s="11">
        <v>30</v>
      </c>
      <c r="I73" s="12">
        <f>H73+G73+F73+E73</f>
        <v>80</v>
      </c>
      <c r="J73" t="s">
        <v>116</v>
      </c>
    </row>
    <row r="74" spans="1:8" ht="15">
      <c r="A74" s="9" t="s">
        <v>73</v>
      </c>
      <c r="B74" s="9">
        <v>2</v>
      </c>
      <c r="C74" s="9">
        <v>409</v>
      </c>
      <c r="D74" s="13" t="s">
        <v>117</v>
      </c>
      <c r="H74" s="14" t="s">
        <v>118</v>
      </c>
    </row>
    <row r="75" spans="1:3" ht="15">
      <c r="A75" s="9" t="s">
        <v>74</v>
      </c>
      <c r="B75" s="9">
        <v>2</v>
      </c>
      <c r="C75" s="9">
        <v>447</v>
      </c>
    </row>
    <row r="76" spans="1:3" ht="15">
      <c r="A76" t="s">
        <v>75</v>
      </c>
      <c r="B76">
        <v>2</v>
      </c>
      <c r="C76">
        <v>960</v>
      </c>
    </row>
    <row r="77" spans="1:3" ht="15">
      <c r="A77" t="s">
        <v>76</v>
      </c>
      <c r="B77">
        <v>2</v>
      </c>
      <c r="C77">
        <v>928</v>
      </c>
    </row>
    <row r="78" spans="1:3" ht="15">
      <c r="A78" t="s">
        <v>77</v>
      </c>
      <c r="B78">
        <v>4</v>
      </c>
      <c r="C78">
        <v>960</v>
      </c>
    </row>
    <row r="79" spans="1:3" ht="15">
      <c r="A79" t="s">
        <v>78</v>
      </c>
      <c r="B79">
        <v>2</v>
      </c>
      <c r="C79">
        <v>1380</v>
      </c>
    </row>
    <row r="80" spans="1:3" ht="15">
      <c r="A80" t="s">
        <v>79</v>
      </c>
      <c r="B80">
        <v>2</v>
      </c>
      <c r="C80">
        <v>1360</v>
      </c>
    </row>
    <row r="81" spans="1:3" ht="15">
      <c r="A81" t="s">
        <v>80</v>
      </c>
      <c r="B81">
        <v>2</v>
      </c>
      <c r="C81">
        <v>1380</v>
      </c>
    </row>
    <row r="82" spans="1:3" ht="15">
      <c r="A82" t="s">
        <v>81</v>
      </c>
      <c r="B82">
        <v>2</v>
      </c>
      <c r="C82">
        <v>1360</v>
      </c>
    </row>
    <row r="83" spans="1:3" ht="15">
      <c r="A83" t="s">
        <v>82</v>
      </c>
      <c r="B83">
        <v>2</v>
      </c>
      <c r="C83">
        <v>1910</v>
      </c>
    </row>
    <row r="84" spans="1:3" ht="15">
      <c r="A84" t="s">
        <v>83</v>
      </c>
      <c r="B84">
        <v>2</v>
      </c>
      <c r="C84">
        <v>2038</v>
      </c>
    </row>
    <row r="85" spans="1:3" ht="15">
      <c r="A85" t="s">
        <v>84</v>
      </c>
      <c r="B85">
        <v>2</v>
      </c>
      <c r="C85">
        <v>2079</v>
      </c>
    </row>
    <row r="86" spans="1:3" ht="15">
      <c r="A86" t="s">
        <v>85</v>
      </c>
      <c r="B86">
        <v>2</v>
      </c>
      <c r="C86">
        <v>2265</v>
      </c>
    </row>
    <row r="87" spans="1:3" ht="15">
      <c r="A87" t="s">
        <v>86</v>
      </c>
      <c r="B87">
        <v>2</v>
      </c>
      <c r="C87">
        <v>2284</v>
      </c>
    </row>
    <row r="88" spans="1:3" ht="15">
      <c r="A88" t="s">
        <v>87</v>
      </c>
      <c r="B88">
        <v>2</v>
      </c>
      <c r="C88">
        <v>2321</v>
      </c>
    </row>
    <row r="89" spans="1:3" ht="15">
      <c r="A89" t="s">
        <v>88</v>
      </c>
      <c r="B89">
        <v>2</v>
      </c>
      <c r="C89">
        <v>2342</v>
      </c>
    </row>
    <row r="91" ht="15">
      <c r="A91" s="4" t="s">
        <v>89</v>
      </c>
    </row>
    <row r="92" spans="1:3" ht="15">
      <c r="A92" s="3" t="s">
        <v>8</v>
      </c>
      <c r="B92" s="5" t="s">
        <v>9</v>
      </c>
      <c r="C92" s="5" t="s">
        <v>10</v>
      </c>
    </row>
    <row r="93" spans="1:3" ht="15">
      <c r="A93" t="s">
        <v>90</v>
      </c>
      <c r="B93">
        <v>2</v>
      </c>
      <c r="C93">
        <v>1234</v>
      </c>
    </row>
    <row r="94" spans="1:3" ht="15">
      <c r="A94" t="s">
        <v>91</v>
      </c>
      <c r="B94">
        <v>2</v>
      </c>
      <c r="C94">
        <v>1218</v>
      </c>
    </row>
    <row r="95" spans="1:3" ht="15">
      <c r="A95" t="s">
        <v>92</v>
      </c>
      <c r="B95">
        <v>2</v>
      </c>
      <c r="C95">
        <v>2339</v>
      </c>
    </row>
    <row r="96" spans="1:3" ht="15">
      <c r="A96" t="s">
        <v>93</v>
      </c>
      <c r="B96">
        <v>2</v>
      </c>
      <c r="C96">
        <v>2398</v>
      </c>
    </row>
    <row r="97" spans="1:12" ht="15">
      <c r="A97" s="9" t="s">
        <v>94</v>
      </c>
      <c r="B97" s="9">
        <v>2</v>
      </c>
      <c r="C97" s="9">
        <v>2598</v>
      </c>
      <c r="D97" s="7" t="s">
        <v>109</v>
      </c>
      <c r="E97" s="7" t="s">
        <v>110</v>
      </c>
      <c r="F97" s="7" t="s">
        <v>111</v>
      </c>
      <c r="G97" s="7" t="s">
        <v>112</v>
      </c>
      <c r="H97" s="7" t="s">
        <v>113</v>
      </c>
      <c r="I97" s="8" t="s">
        <v>114</v>
      </c>
      <c r="J97" s="9"/>
      <c r="K97" s="9"/>
      <c r="L97" s="9"/>
    </row>
    <row r="98" spans="1:10" ht="15">
      <c r="A98" s="9" t="s">
        <v>106</v>
      </c>
      <c r="B98" s="9">
        <v>2</v>
      </c>
      <c r="C98" s="9">
        <v>2614</v>
      </c>
      <c r="D98" s="10" t="s">
        <v>119</v>
      </c>
      <c r="E98" s="11">
        <v>20</v>
      </c>
      <c r="F98" s="11">
        <v>25</v>
      </c>
      <c r="G98" s="11">
        <v>15</v>
      </c>
      <c r="H98" s="11">
        <v>50</v>
      </c>
      <c r="I98" s="12">
        <f>H98+G98+F98+E98</f>
        <v>110</v>
      </c>
      <c r="J98" t="s">
        <v>116</v>
      </c>
    </row>
    <row r="99" spans="1:8" ht="15">
      <c r="A99" t="s">
        <v>107</v>
      </c>
      <c r="B99">
        <v>2</v>
      </c>
      <c r="C99">
        <v>2614</v>
      </c>
      <c r="D99" s="13" t="s">
        <v>120</v>
      </c>
      <c r="H99" s="14" t="s">
        <v>118</v>
      </c>
    </row>
    <row r="100" spans="1:3" ht="15">
      <c r="A100" t="s">
        <v>95</v>
      </c>
      <c r="B100">
        <v>2</v>
      </c>
      <c r="C100">
        <v>2598</v>
      </c>
    </row>
    <row r="101" spans="1:3" ht="15">
      <c r="A101" t="s">
        <v>96</v>
      </c>
      <c r="B101">
        <v>2</v>
      </c>
      <c r="C101">
        <v>4710</v>
      </c>
    </row>
    <row r="103" ht="15">
      <c r="A103" s="4" t="s">
        <v>97</v>
      </c>
    </row>
    <row r="104" spans="1:3" ht="15">
      <c r="A104" s="3" t="s">
        <v>8</v>
      </c>
      <c r="B104" s="5" t="s">
        <v>9</v>
      </c>
      <c r="C104" s="5" t="s">
        <v>10</v>
      </c>
    </row>
    <row r="105" spans="1:3" s="15" customFormat="1" ht="15">
      <c r="A105" s="15" t="s">
        <v>98</v>
      </c>
      <c r="B105" s="15">
        <v>2</v>
      </c>
      <c r="C105" s="15">
        <v>4380</v>
      </c>
    </row>
    <row r="106" spans="1:3" s="15" customFormat="1" ht="15">
      <c r="A106" s="15" t="s">
        <v>99</v>
      </c>
      <c r="B106" s="15">
        <v>2</v>
      </c>
      <c r="C106" s="15">
        <v>4462</v>
      </c>
    </row>
    <row r="107" spans="1:3" ht="15">
      <c r="A107" t="s">
        <v>100</v>
      </c>
      <c r="B107">
        <v>2</v>
      </c>
      <c r="C107">
        <v>4491</v>
      </c>
    </row>
    <row r="108" spans="1:3" ht="15">
      <c r="A108" t="s">
        <v>101</v>
      </c>
      <c r="B108">
        <v>2</v>
      </c>
      <c r="C108">
        <v>4480</v>
      </c>
    </row>
    <row r="110" ht="15">
      <c r="A110" s="4" t="s">
        <v>102</v>
      </c>
    </row>
    <row r="111" spans="1:3" ht="15">
      <c r="A111" s="3" t="s">
        <v>8</v>
      </c>
      <c r="B111" s="5" t="s">
        <v>9</v>
      </c>
      <c r="C111" s="5" t="s">
        <v>10</v>
      </c>
    </row>
    <row r="112" spans="1:3" s="15" customFormat="1" ht="15">
      <c r="A112" s="15" t="s">
        <v>103</v>
      </c>
      <c r="B112" s="15">
        <v>2</v>
      </c>
      <c r="C112" s="15">
        <v>3790</v>
      </c>
    </row>
    <row r="114" ht="15">
      <c r="A114" s="4" t="s">
        <v>104</v>
      </c>
    </row>
    <row r="115" spans="1:3" ht="15">
      <c r="A115" s="3" t="s">
        <v>8</v>
      </c>
      <c r="B115" s="5" t="s">
        <v>9</v>
      </c>
      <c r="C115" s="5" t="s">
        <v>10</v>
      </c>
    </row>
    <row r="116" spans="1:3" ht="15">
      <c r="A116" t="s">
        <v>105</v>
      </c>
      <c r="B116">
        <v>2</v>
      </c>
      <c r="C116">
        <v>1990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</cols>
  <sheetData>
    <row r="1" ht="22.5">
      <c r="A1" s="1" t="s">
        <v>6</v>
      </c>
    </row>
    <row r="2" ht="15">
      <c r="A2" s="2" t="s">
        <v>127</v>
      </c>
    </row>
    <row r="4" ht="15">
      <c r="A4" s="4" t="s">
        <v>7</v>
      </c>
    </row>
    <row r="5" spans="1:11" ht="15">
      <c r="A5" s="3" t="s">
        <v>8</v>
      </c>
      <c r="B5" s="5" t="s">
        <v>9</v>
      </c>
      <c r="C5" s="5" t="s">
        <v>10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</row>
    <row r="6" spans="1:3" ht="15">
      <c r="A6" t="s">
        <v>11</v>
      </c>
      <c r="B6">
        <v>2</v>
      </c>
      <c r="C6">
        <v>1740</v>
      </c>
    </row>
    <row r="7" spans="1:11" ht="15">
      <c r="A7" s="6" t="s">
        <v>128</v>
      </c>
      <c r="E7" s="3">
        <v>1</v>
      </c>
      <c r="F7">
        <f>3965+2708+485+(-8+0+0)</f>
        <v>7150</v>
      </c>
      <c r="G7">
        <f>3950+2708+419+(-7+0+0)</f>
        <v>7070</v>
      </c>
      <c r="H7">
        <f>3938+1268+1420+504+(-9+0+0+0)+4</f>
        <v>7125</v>
      </c>
      <c r="I7">
        <f>3938+1268+1440+603+(-9+0+0+0)+4</f>
        <v>7244</v>
      </c>
      <c r="K7">
        <f>1490+2070+1930+1020+1892+(-15+0+0+0+0)</f>
        <v>8387</v>
      </c>
    </row>
    <row r="8" spans="5:11" ht="15">
      <c r="E8" s="3">
        <v>2</v>
      </c>
      <c r="F8">
        <f>3965+2708+446+(-8+0+0)</f>
        <v>7111</v>
      </c>
      <c r="G8">
        <f>3950+2708+377+(-7+0+0)</f>
        <v>7028</v>
      </c>
      <c r="H8">
        <f>3938+1268+1420+461+(-9+0+0+0)+4</f>
        <v>7082</v>
      </c>
      <c r="I8">
        <f>3938+1268+1440+561+(-9+0+0+0)+4</f>
        <v>7202</v>
      </c>
      <c r="K8">
        <f>1490+2070+1930+1020+1575+(-15+0+0+0+0)</f>
        <v>8070</v>
      </c>
    </row>
    <row r="9" spans="1:11" ht="15">
      <c r="A9" s="4" t="s">
        <v>12</v>
      </c>
      <c r="E9" s="3">
        <v>3</v>
      </c>
      <c r="F9">
        <f>3965+2724+419+(-8+0+0)</f>
        <v>7100</v>
      </c>
      <c r="G9">
        <f>3950+2724+352+(-7+0+0)</f>
        <v>7019</v>
      </c>
      <c r="H9">
        <f>3938+1284+1420+430+(-9+0+0+0)+4</f>
        <v>7067</v>
      </c>
      <c r="I9">
        <f>3938+1284+1440+526+(-9+0+0+0)+4</f>
        <v>7183</v>
      </c>
      <c r="K9">
        <f>1490+2070+1930+1020+1339+(-15+0+0+0+0)</f>
        <v>7834</v>
      </c>
    </row>
    <row r="10" spans="1:11" ht="15">
      <c r="A10" s="3" t="s">
        <v>8</v>
      </c>
      <c r="B10" s="5" t="s">
        <v>9</v>
      </c>
      <c r="C10" s="5" t="s">
        <v>10</v>
      </c>
      <c r="E10" s="3">
        <v>4</v>
      </c>
      <c r="F10">
        <f>3965+2724+427+(-8+0+0)</f>
        <v>7108</v>
      </c>
      <c r="G10">
        <f>3950+2724+360+(-7+0+0)</f>
        <v>7027</v>
      </c>
      <c r="H10">
        <f>3938+1284+1420+435+(-9+0+0+0)+4</f>
        <v>7072</v>
      </c>
      <c r="I10">
        <f>3938+1284+1440+529+(-9+0+0+0)+4</f>
        <v>7186</v>
      </c>
      <c r="K10">
        <f>1490+2070+1930+1220+984+(-15+0+0+0+0)</f>
        <v>7679</v>
      </c>
    </row>
    <row r="11" spans="1:11" ht="15">
      <c r="A11" t="s">
        <v>13</v>
      </c>
      <c r="B11">
        <v>2</v>
      </c>
      <c r="C11">
        <v>3950</v>
      </c>
      <c r="E11" s="3">
        <v>5</v>
      </c>
      <c r="F11">
        <f>4585+2516+(-3+0)</f>
        <v>7098</v>
      </c>
      <c r="G11">
        <f>4570+2458+(-3+0)</f>
        <v>7025</v>
      </c>
      <c r="H11">
        <f>4558+1000+1533+(-3+0+0)+4</f>
        <v>7092</v>
      </c>
      <c r="I11">
        <f>4558+1000+1630+(-3+0+0)+4</f>
        <v>7189</v>
      </c>
      <c r="K11">
        <f>1490+2070+1930+1220+852+(-15+0+0+0+0)</f>
        <v>7547</v>
      </c>
    </row>
    <row r="12" spans="1:11" ht="15">
      <c r="A12" t="s">
        <v>14</v>
      </c>
      <c r="B12">
        <v>2</v>
      </c>
      <c r="C12">
        <v>3965</v>
      </c>
      <c r="E12" s="3">
        <v>6</v>
      </c>
      <c r="F12">
        <f>4585+2437+(-3+0)</f>
        <v>7019</v>
      </c>
      <c r="G12">
        <f>4570+2379+(-3+0)</f>
        <v>6946</v>
      </c>
      <c r="H12">
        <f>4558+1000+1442+(-3+1+0)+4</f>
        <v>7002</v>
      </c>
      <c r="I12">
        <f>4558+1000+1529+(-3+1+0)+4</f>
        <v>7089</v>
      </c>
      <c r="K12">
        <f>1490+2070+1930+1220+796+(-15+0+0+0+0)</f>
        <v>7491</v>
      </c>
    </row>
    <row r="13" spans="1:11" ht="15">
      <c r="A13" t="s">
        <v>15</v>
      </c>
      <c r="B13">
        <v>2</v>
      </c>
      <c r="C13">
        <v>4570</v>
      </c>
      <c r="E13" s="3">
        <v>7</v>
      </c>
      <c r="F13">
        <f>4585+2455+(-3+0)</f>
        <v>7037</v>
      </c>
      <c r="G13">
        <f>4570+2399+(-3+0)</f>
        <v>6966</v>
      </c>
      <c r="H13">
        <f>4558+1000+1446+(-3+0+0)+4</f>
        <v>7005</v>
      </c>
      <c r="I13">
        <f>4558+1000+1516+(-3+0+0)+4</f>
        <v>7075</v>
      </c>
      <c r="K13">
        <f>1490+2070+1930+1220+651+(-15+0+0+0+0)</f>
        <v>7346</v>
      </c>
    </row>
    <row r="14" spans="1:11" ht="15">
      <c r="A14" t="s">
        <v>16</v>
      </c>
      <c r="B14">
        <v>2</v>
      </c>
      <c r="C14">
        <v>4585</v>
      </c>
      <c r="E14" s="3">
        <v>8</v>
      </c>
      <c r="F14">
        <f>4671+2189+(0+0)</f>
        <v>6860</v>
      </c>
      <c r="G14">
        <f>4660+2146+(0+0)</f>
        <v>6806</v>
      </c>
      <c r="H14">
        <f>4640+1000+1187+(-3+0+0)+4</f>
        <v>6828</v>
      </c>
      <c r="I14">
        <f>4640+1000+1239+(-3+0+0)+4</f>
        <v>6880</v>
      </c>
      <c r="K14">
        <f>1490+2070+1930+1220+590+(-15+0+0+0+0)</f>
        <v>7285</v>
      </c>
    </row>
    <row r="15" spans="5:11" ht="15">
      <c r="E15" s="3">
        <v>9</v>
      </c>
      <c r="F15">
        <f>4671+2014+(0+0)</f>
        <v>6685</v>
      </c>
      <c r="G15">
        <f>4660+1980+(0+1)</f>
        <v>6641</v>
      </c>
      <c r="H15">
        <f>4640+984+1021+(-3+1+0)+4</f>
        <v>6647</v>
      </c>
      <c r="I15">
        <f>4640+984+1057+(-3+1+0)+4</f>
        <v>6683</v>
      </c>
      <c r="K15">
        <f>1490+2070+1930+1220+591+(-15+0+0+0+0)</f>
        <v>7286</v>
      </c>
    </row>
    <row r="16" spans="1:11" ht="15">
      <c r="A16" s="4" t="s">
        <v>17</v>
      </c>
      <c r="E16" s="3">
        <v>10</v>
      </c>
      <c r="F16">
        <f>4671+1918+(0+1)</f>
        <v>6590</v>
      </c>
      <c r="G16">
        <f>4660+1889+(0+1)</f>
        <v>6550</v>
      </c>
      <c r="H16">
        <f>4640+968+919+(-3+0+0)+4</f>
        <v>6528</v>
      </c>
      <c r="I16">
        <f>4640+968+925+(-3+0+0)+4</f>
        <v>6534</v>
      </c>
      <c r="K16">
        <f>1490+2070+1930+1220+517+(-15+0+0+0+0)</f>
        <v>7212</v>
      </c>
    </row>
    <row r="17" spans="1:11" ht="15">
      <c r="A17" s="3" t="s">
        <v>8</v>
      </c>
      <c r="B17" s="5" t="s">
        <v>9</v>
      </c>
      <c r="C17" s="5" t="s">
        <v>10</v>
      </c>
      <c r="E17" s="3">
        <v>11</v>
      </c>
      <c r="F17">
        <f>4910+1379+(1+0)</f>
        <v>6290</v>
      </c>
      <c r="G17">
        <f>4910+1364+(1+0)</f>
        <v>6275</v>
      </c>
      <c r="H17">
        <f>4910+1389+(1+0)</f>
        <v>6300</v>
      </c>
      <c r="K17">
        <f>1490+2070+1930+1220+481+(-15+0+0+0+0)</f>
        <v>7176</v>
      </c>
    </row>
    <row r="18" spans="1:11" ht="15">
      <c r="A18" t="s">
        <v>18</v>
      </c>
      <c r="B18">
        <v>2</v>
      </c>
      <c r="C18">
        <v>430</v>
      </c>
      <c r="E18" s="3">
        <v>12</v>
      </c>
      <c r="K18">
        <f>1490+2070+1930+1020+657+(-15+0+0+0+0)</f>
        <v>7152</v>
      </c>
    </row>
    <row r="19" spans="1:11" ht="15">
      <c r="A19" t="s">
        <v>19</v>
      </c>
      <c r="B19">
        <v>2</v>
      </c>
      <c r="C19">
        <v>435</v>
      </c>
      <c r="E19" s="3">
        <v>13</v>
      </c>
      <c r="K19">
        <f>1490+2070+1930+1020+694+(-15+0+0+0+0)</f>
        <v>7189</v>
      </c>
    </row>
    <row r="20" spans="1:11" ht="15">
      <c r="A20" t="s">
        <v>20</v>
      </c>
      <c r="B20">
        <v>2</v>
      </c>
      <c r="C20">
        <v>461</v>
      </c>
      <c r="E20" s="3">
        <v>14</v>
      </c>
      <c r="K20">
        <f>1490+2070+1930+1020+769+(-15+0+0+0+0)</f>
        <v>7264</v>
      </c>
    </row>
    <row r="21" spans="1:3" ht="15">
      <c r="A21" t="s">
        <v>21</v>
      </c>
      <c r="B21">
        <v>2</v>
      </c>
      <c r="C21">
        <v>481</v>
      </c>
    </row>
    <row r="22" spans="1:3" ht="15">
      <c r="A22" t="s">
        <v>22</v>
      </c>
      <c r="B22">
        <v>2</v>
      </c>
      <c r="C22">
        <v>504</v>
      </c>
    </row>
    <row r="23" spans="1:3" ht="15">
      <c r="A23" t="s">
        <v>23</v>
      </c>
      <c r="B23">
        <v>2</v>
      </c>
      <c r="C23">
        <v>517</v>
      </c>
    </row>
    <row r="24" spans="1:3" ht="15">
      <c r="A24" t="s">
        <v>24</v>
      </c>
      <c r="B24">
        <v>2</v>
      </c>
      <c r="C24">
        <v>526</v>
      </c>
    </row>
    <row r="25" spans="1:3" ht="15">
      <c r="A25" t="s">
        <v>25</v>
      </c>
      <c r="B25">
        <v>2</v>
      </c>
      <c r="C25">
        <v>529</v>
      </c>
    </row>
    <row r="26" spans="1:3" ht="15">
      <c r="A26" t="s">
        <v>26</v>
      </c>
      <c r="B26">
        <v>2</v>
      </c>
      <c r="C26">
        <v>561</v>
      </c>
    </row>
    <row r="27" spans="1:3" ht="15">
      <c r="A27" t="s">
        <v>27</v>
      </c>
      <c r="B27">
        <v>2</v>
      </c>
      <c r="C27">
        <v>590</v>
      </c>
    </row>
    <row r="28" spans="1:3" ht="15">
      <c r="A28" t="s">
        <v>28</v>
      </c>
      <c r="B28">
        <v>2</v>
      </c>
      <c r="C28">
        <v>591</v>
      </c>
    </row>
    <row r="29" spans="1:3" ht="15">
      <c r="A29" t="s">
        <v>29</v>
      </c>
      <c r="B29">
        <v>2</v>
      </c>
      <c r="C29">
        <v>603</v>
      </c>
    </row>
    <row r="30" spans="1:3" ht="15">
      <c r="A30" t="s">
        <v>30</v>
      </c>
      <c r="B30">
        <v>2</v>
      </c>
      <c r="C30">
        <v>651</v>
      </c>
    </row>
    <row r="31" spans="1:3" ht="15">
      <c r="A31" t="s">
        <v>31</v>
      </c>
      <c r="B31">
        <v>2</v>
      </c>
      <c r="C31">
        <v>657</v>
      </c>
    </row>
    <row r="32" spans="1:3" ht="15">
      <c r="A32" t="s">
        <v>32</v>
      </c>
      <c r="B32">
        <v>2</v>
      </c>
      <c r="C32">
        <v>694</v>
      </c>
    </row>
    <row r="33" spans="1:3" ht="15">
      <c r="A33" t="s">
        <v>33</v>
      </c>
      <c r="B33">
        <v>2</v>
      </c>
      <c r="C33">
        <v>769</v>
      </c>
    </row>
    <row r="34" spans="1:3" ht="15">
      <c r="A34" t="s">
        <v>34</v>
      </c>
      <c r="B34">
        <v>2</v>
      </c>
      <c r="C34">
        <v>796</v>
      </c>
    </row>
    <row r="35" spans="1:3" ht="15">
      <c r="A35" t="s">
        <v>35</v>
      </c>
      <c r="B35">
        <v>2</v>
      </c>
      <c r="C35">
        <v>852</v>
      </c>
    </row>
    <row r="36" spans="1:3" ht="15">
      <c r="A36" t="s">
        <v>36</v>
      </c>
      <c r="B36">
        <v>2</v>
      </c>
      <c r="C36">
        <v>919</v>
      </c>
    </row>
    <row r="37" spans="1:3" s="16" customFormat="1" ht="15">
      <c r="A37" s="16" t="s">
        <v>37</v>
      </c>
      <c r="B37" s="16">
        <v>2</v>
      </c>
      <c r="C37" s="16">
        <v>925</v>
      </c>
    </row>
    <row r="38" spans="1:3" ht="15">
      <c r="A38" t="s">
        <v>38</v>
      </c>
      <c r="B38">
        <v>2</v>
      </c>
      <c r="C38">
        <v>984</v>
      </c>
    </row>
    <row r="39" spans="1:3" ht="15">
      <c r="A39" t="s">
        <v>125</v>
      </c>
      <c r="B39">
        <v>4</v>
      </c>
      <c r="C39">
        <v>1020</v>
      </c>
    </row>
    <row r="40" spans="1:3" ht="15">
      <c r="A40" t="s">
        <v>39</v>
      </c>
      <c r="B40">
        <v>2</v>
      </c>
      <c r="C40">
        <v>1021</v>
      </c>
    </row>
    <row r="41" spans="1:3" ht="15">
      <c r="A41" t="s">
        <v>40</v>
      </c>
      <c r="B41">
        <v>2</v>
      </c>
      <c r="C41">
        <v>1057</v>
      </c>
    </row>
    <row r="42" spans="1:3" ht="15">
      <c r="A42" t="s">
        <v>43</v>
      </c>
      <c r="B42">
        <v>2</v>
      </c>
      <c r="C42">
        <v>1187</v>
      </c>
    </row>
    <row r="43" spans="1:3" ht="15">
      <c r="A43" t="s">
        <v>126</v>
      </c>
      <c r="B43">
        <v>8</v>
      </c>
      <c r="C43">
        <v>1220</v>
      </c>
    </row>
    <row r="44" spans="1:3" ht="15">
      <c r="A44" t="s">
        <v>44</v>
      </c>
      <c r="B44">
        <v>2</v>
      </c>
      <c r="C44">
        <v>1239</v>
      </c>
    </row>
    <row r="45" spans="1:3" ht="15">
      <c r="A45" t="s">
        <v>47</v>
      </c>
      <c r="B45">
        <v>2</v>
      </c>
      <c r="C45">
        <v>1339</v>
      </c>
    </row>
    <row r="46" spans="1:3" ht="15">
      <c r="A46" t="s">
        <v>48</v>
      </c>
      <c r="B46">
        <v>2</v>
      </c>
      <c r="C46">
        <v>1364</v>
      </c>
    </row>
    <row r="47" spans="1:3" ht="15">
      <c r="A47" t="s">
        <v>49</v>
      </c>
      <c r="B47">
        <v>2</v>
      </c>
      <c r="C47">
        <v>1379</v>
      </c>
    </row>
    <row r="48" spans="1:3" ht="15">
      <c r="A48" t="s">
        <v>50</v>
      </c>
      <c r="B48">
        <v>2</v>
      </c>
      <c r="C48">
        <v>1389</v>
      </c>
    </row>
    <row r="49" spans="1:3" ht="15">
      <c r="A49" t="s">
        <v>51</v>
      </c>
      <c r="B49">
        <v>2</v>
      </c>
      <c r="C49">
        <v>1442</v>
      </c>
    </row>
    <row r="50" spans="1:3" ht="15">
      <c r="A50" t="s">
        <v>52</v>
      </c>
      <c r="B50">
        <v>2</v>
      </c>
      <c r="C50">
        <v>1446</v>
      </c>
    </row>
    <row r="51" spans="1:3" ht="15">
      <c r="A51" t="s">
        <v>53</v>
      </c>
      <c r="B51">
        <v>2</v>
      </c>
      <c r="C51">
        <v>1516</v>
      </c>
    </row>
    <row r="52" spans="1:3" ht="15">
      <c r="A52" t="s">
        <v>54</v>
      </c>
      <c r="B52">
        <v>2</v>
      </c>
      <c r="C52">
        <v>1529</v>
      </c>
    </row>
    <row r="53" spans="1:3" ht="15">
      <c r="A53" t="s">
        <v>55</v>
      </c>
      <c r="B53">
        <v>2</v>
      </c>
      <c r="C53">
        <v>1533</v>
      </c>
    </row>
    <row r="54" spans="1:3" ht="15">
      <c r="A54" t="s">
        <v>56</v>
      </c>
      <c r="B54">
        <v>2</v>
      </c>
      <c r="C54">
        <v>1575</v>
      </c>
    </row>
    <row r="55" spans="1:3" ht="15">
      <c r="A55" t="s">
        <v>57</v>
      </c>
      <c r="B55">
        <v>2</v>
      </c>
      <c r="C55">
        <v>1630</v>
      </c>
    </row>
    <row r="56" spans="1:3" ht="15">
      <c r="A56" t="s">
        <v>58</v>
      </c>
      <c r="B56">
        <v>2</v>
      </c>
      <c r="C56">
        <v>1892</v>
      </c>
    </row>
    <row r="58" ht="15">
      <c r="A58" s="4" t="s">
        <v>59</v>
      </c>
    </row>
    <row r="59" spans="1:3" ht="15">
      <c r="A59" s="3" t="s">
        <v>8</v>
      </c>
      <c r="B59" s="5" t="s">
        <v>9</v>
      </c>
      <c r="C59" s="5" t="s">
        <v>10</v>
      </c>
    </row>
    <row r="60" spans="1:3" ht="15">
      <c r="A60" t="s">
        <v>60</v>
      </c>
      <c r="B60">
        <v>2</v>
      </c>
      <c r="C60">
        <v>352</v>
      </c>
    </row>
    <row r="61" spans="1:3" ht="15">
      <c r="A61" t="s">
        <v>61</v>
      </c>
      <c r="B61">
        <v>2</v>
      </c>
      <c r="C61">
        <v>360</v>
      </c>
    </row>
    <row r="62" spans="1:3" ht="15">
      <c r="A62" t="s">
        <v>62</v>
      </c>
      <c r="B62">
        <v>2</v>
      </c>
      <c r="C62">
        <v>377</v>
      </c>
    </row>
    <row r="63" spans="1:3" ht="15">
      <c r="A63" t="s">
        <v>63</v>
      </c>
      <c r="B63">
        <v>2</v>
      </c>
      <c r="C63">
        <v>419</v>
      </c>
    </row>
    <row r="64" spans="1:3" ht="15">
      <c r="A64" t="s">
        <v>64</v>
      </c>
      <c r="B64">
        <v>2</v>
      </c>
      <c r="C64">
        <v>1000</v>
      </c>
    </row>
    <row r="65" spans="1:3" ht="15">
      <c r="A65" t="s">
        <v>65</v>
      </c>
      <c r="B65">
        <v>2</v>
      </c>
      <c r="C65">
        <v>984</v>
      </c>
    </row>
    <row r="66" spans="1:3" ht="15">
      <c r="A66" t="s">
        <v>66</v>
      </c>
      <c r="B66">
        <v>2</v>
      </c>
      <c r="C66">
        <v>1889</v>
      </c>
    </row>
    <row r="67" spans="1:3" ht="15">
      <c r="A67" t="s">
        <v>129</v>
      </c>
      <c r="B67">
        <v>6</v>
      </c>
      <c r="C67">
        <v>1930</v>
      </c>
    </row>
    <row r="68" spans="1:3" ht="15">
      <c r="A68" t="s">
        <v>67</v>
      </c>
      <c r="B68">
        <v>2</v>
      </c>
      <c r="C68">
        <v>1918</v>
      </c>
    </row>
    <row r="69" spans="1:3" ht="15">
      <c r="A69" t="s">
        <v>69</v>
      </c>
      <c r="B69">
        <v>2</v>
      </c>
      <c r="C69">
        <v>1980</v>
      </c>
    </row>
    <row r="71" ht="15">
      <c r="A71" s="4" t="s">
        <v>70</v>
      </c>
    </row>
    <row r="72" spans="1:3" ht="15">
      <c r="A72" s="3" t="s">
        <v>8</v>
      </c>
      <c r="B72" s="5" t="s">
        <v>9</v>
      </c>
      <c r="C72" s="5" t="s">
        <v>10</v>
      </c>
    </row>
    <row r="73" spans="1:12" ht="15">
      <c r="A73" s="9" t="s">
        <v>71</v>
      </c>
      <c r="B73" s="9">
        <v>2</v>
      </c>
      <c r="C73" s="9">
        <v>419</v>
      </c>
      <c r="D73" s="7" t="s">
        <v>109</v>
      </c>
      <c r="E73" s="7" t="s">
        <v>110</v>
      </c>
      <c r="F73" s="7" t="s">
        <v>111</v>
      </c>
      <c r="G73" s="7" t="s">
        <v>112</v>
      </c>
      <c r="H73" s="7" t="s">
        <v>113</v>
      </c>
      <c r="I73" s="8" t="s">
        <v>114</v>
      </c>
      <c r="J73" s="9"/>
      <c r="K73" s="9"/>
      <c r="L73" s="9"/>
    </row>
    <row r="74" spans="1:10" ht="15">
      <c r="A74" s="9" t="s">
        <v>72</v>
      </c>
      <c r="B74" s="9">
        <v>2</v>
      </c>
      <c r="C74" s="9">
        <v>427</v>
      </c>
      <c r="D74" s="10" t="s">
        <v>115</v>
      </c>
      <c r="E74" s="11">
        <v>20</v>
      </c>
      <c r="F74" s="11">
        <v>15</v>
      </c>
      <c r="G74" s="11">
        <v>15</v>
      </c>
      <c r="H74" s="11">
        <v>30</v>
      </c>
      <c r="I74" s="12">
        <f>H74+G74+F74+E74</f>
        <v>80</v>
      </c>
      <c r="J74" t="s">
        <v>116</v>
      </c>
    </row>
    <row r="75" spans="1:8" ht="15">
      <c r="A75" s="9" t="s">
        <v>73</v>
      </c>
      <c r="B75" s="9">
        <v>2</v>
      </c>
      <c r="C75" s="9">
        <v>446</v>
      </c>
      <c r="D75" s="13" t="s">
        <v>117</v>
      </c>
      <c r="H75" s="14" t="s">
        <v>118</v>
      </c>
    </row>
    <row r="76" spans="1:3" ht="15">
      <c r="A76" s="9" t="s">
        <v>74</v>
      </c>
      <c r="B76" s="9">
        <v>2</v>
      </c>
      <c r="C76" s="9">
        <v>485</v>
      </c>
    </row>
    <row r="77" spans="1:3" ht="15">
      <c r="A77" t="s">
        <v>75</v>
      </c>
      <c r="B77">
        <v>2</v>
      </c>
      <c r="C77">
        <v>1000</v>
      </c>
    </row>
    <row r="78" spans="1:3" ht="15">
      <c r="A78" t="s">
        <v>76</v>
      </c>
      <c r="B78">
        <v>2</v>
      </c>
      <c r="C78">
        <v>968</v>
      </c>
    </row>
    <row r="79" spans="1:3" ht="15">
      <c r="A79" t="s">
        <v>77</v>
      </c>
      <c r="B79">
        <v>4</v>
      </c>
      <c r="C79">
        <v>1000</v>
      </c>
    </row>
    <row r="80" spans="1:3" ht="15">
      <c r="A80" t="s">
        <v>78</v>
      </c>
      <c r="B80">
        <v>2</v>
      </c>
      <c r="C80">
        <v>1440</v>
      </c>
    </row>
    <row r="81" spans="1:3" ht="15">
      <c r="A81" t="s">
        <v>79</v>
      </c>
      <c r="B81">
        <v>2</v>
      </c>
      <c r="C81">
        <v>1420</v>
      </c>
    </row>
    <row r="82" spans="1:3" ht="15">
      <c r="A82" t="s">
        <v>80</v>
      </c>
      <c r="B82">
        <v>2</v>
      </c>
      <c r="C82">
        <v>1440</v>
      </c>
    </row>
    <row r="83" spans="1:3" ht="15">
      <c r="A83" t="s">
        <v>81</v>
      </c>
      <c r="B83">
        <v>2</v>
      </c>
      <c r="C83">
        <v>1420</v>
      </c>
    </row>
    <row r="84" spans="1:3" ht="15">
      <c r="A84" t="s">
        <v>82</v>
      </c>
      <c r="B84">
        <v>2</v>
      </c>
      <c r="C84">
        <v>2014</v>
      </c>
    </row>
    <row r="85" spans="1:3" ht="15">
      <c r="A85" t="s">
        <v>83</v>
      </c>
      <c r="B85">
        <v>2</v>
      </c>
      <c r="C85">
        <v>2146</v>
      </c>
    </row>
    <row r="86" spans="1:3" ht="15">
      <c r="A86" t="s">
        <v>84</v>
      </c>
      <c r="B86">
        <v>2</v>
      </c>
      <c r="C86">
        <v>2189</v>
      </c>
    </row>
    <row r="87" spans="1:3" ht="15">
      <c r="A87" t="s">
        <v>85</v>
      </c>
      <c r="B87">
        <v>2</v>
      </c>
      <c r="C87">
        <v>2379</v>
      </c>
    </row>
    <row r="88" spans="1:3" ht="15">
      <c r="A88" t="s">
        <v>86</v>
      </c>
      <c r="B88">
        <v>2</v>
      </c>
      <c r="C88">
        <v>2399</v>
      </c>
    </row>
    <row r="89" spans="1:3" ht="15">
      <c r="A89" t="s">
        <v>87</v>
      </c>
      <c r="B89">
        <v>2</v>
      </c>
      <c r="C89">
        <v>2437</v>
      </c>
    </row>
    <row r="90" spans="1:3" ht="15">
      <c r="A90" t="s">
        <v>88</v>
      </c>
      <c r="B90">
        <v>2</v>
      </c>
      <c r="C90">
        <v>2458</v>
      </c>
    </row>
    <row r="92" ht="15">
      <c r="A92" s="4" t="s">
        <v>89</v>
      </c>
    </row>
    <row r="93" spans="1:3" ht="15">
      <c r="A93" s="3" t="s">
        <v>8</v>
      </c>
      <c r="B93" s="5" t="s">
        <v>9</v>
      </c>
      <c r="C93" s="5" t="s">
        <v>10</v>
      </c>
    </row>
    <row r="94" spans="1:3" ht="15">
      <c r="A94" t="s">
        <v>90</v>
      </c>
      <c r="B94">
        <v>2</v>
      </c>
      <c r="C94">
        <v>1284</v>
      </c>
    </row>
    <row r="95" spans="1:3" ht="15">
      <c r="A95" t="s">
        <v>91</v>
      </c>
      <c r="B95">
        <v>2</v>
      </c>
      <c r="C95">
        <v>1268</v>
      </c>
    </row>
    <row r="96" spans="1:3" ht="15">
      <c r="A96" t="s">
        <v>92</v>
      </c>
      <c r="B96">
        <v>2</v>
      </c>
      <c r="C96">
        <v>2455</v>
      </c>
    </row>
    <row r="97" spans="1:3" ht="15">
      <c r="A97" t="s">
        <v>93</v>
      </c>
      <c r="B97">
        <v>2</v>
      </c>
      <c r="C97">
        <v>2516</v>
      </c>
    </row>
    <row r="98" spans="1:12" ht="15">
      <c r="A98" s="9" t="s">
        <v>94</v>
      </c>
      <c r="B98" s="9">
        <v>2</v>
      </c>
      <c r="C98" s="9">
        <v>2708</v>
      </c>
      <c r="D98" s="7" t="s">
        <v>109</v>
      </c>
      <c r="E98" s="7" t="s">
        <v>110</v>
      </c>
      <c r="F98" s="7" t="s">
        <v>111</v>
      </c>
      <c r="G98" s="7" t="s">
        <v>112</v>
      </c>
      <c r="H98" s="7" t="s">
        <v>113</v>
      </c>
      <c r="I98" s="8" t="s">
        <v>114</v>
      </c>
      <c r="J98" s="9"/>
      <c r="K98" s="9"/>
      <c r="L98" s="9"/>
    </row>
    <row r="99" spans="1:10" ht="15">
      <c r="A99" s="9" t="s">
        <v>106</v>
      </c>
      <c r="B99" s="9">
        <v>2</v>
      </c>
      <c r="C99" s="9">
        <v>2724</v>
      </c>
      <c r="D99" s="10" t="s">
        <v>119</v>
      </c>
      <c r="E99" s="11">
        <v>20</v>
      </c>
      <c r="F99" s="11">
        <v>25</v>
      </c>
      <c r="G99" s="11">
        <v>15</v>
      </c>
      <c r="H99" s="11">
        <v>50</v>
      </c>
      <c r="I99" s="12">
        <f>H99+G99+F99+E99</f>
        <v>110</v>
      </c>
      <c r="J99" t="s">
        <v>116</v>
      </c>
    </row>
    <row r="100" spans="1:8" ht="15">
      <c r="A100" t="s">
        <v>107</v>
      </c>
      <c r="B100">
        <v>2</v>
      </c>
      <c r="C100">
        <v>2724</v>
      </c>
      <c r="D100" s="13" t="s">
        <v>120</v>
      </c>
      <c r="H100" s="14" t="s">
        <v>118</v>
      </c>
    </row>
    <row r="101" spans="1:3" ht="15">
      <c r="A101" t="s">
        <v>95</v>
      </c>
      <c r="B101">
        <v>2</v>
      </c>
      <c r="C101">
        <v>2708</v>
      </c>
    </row>
    <row r="102" spans="1:3" ht="15">
      <c r="A102" t="s">
        <v>130</v>
      </c>
      <c r="B102">
        <v>2</v>
      </c>
      <c r="C102">
        <v>4910</v>
      </c>
    </row>
    <row r="104" ht="15">
      <c r="A104" s="4" t="s">
        <v>97</v>
      </c>
    </row>
    <row r="105" spans="1:3" ht="15">
      <c r="A105" s="3" t="s">
        <v>8</v>
      </c>
      <c r="B105" s="5" t="s">
        <v>9</v>
      </c>
      <c r="C105" s="5" t="s">
        <v>10</v>
      </c>
    </row>
    <row r="106" spans="1:3" s="15" customFormat="1" ht="15">
      <c r="A106" s="15" t="s">
        <v>98</v>
      </c>
      <c r="B106" s="15">
        <v>2</v>
      </c>
      <c r="C106" s="15">
        <v>4562</v>
      </c>
    </row>
    <row r="107" spans="1:3" s="15" customFormat="1" ht="15">
      <c r="A107" s="15" t="s">
        <v>99</v>
      </c>
      <c r="B107" s="15">
        <v>2</v>
      </c>
      <c r="C107" s="15">
        <v>4644</v>
      </c>
    </row>
    <row r="108" spans="1:3" ht="15">
      <c r="A108" t="s">
        <v>100</v>
      </c>
      <c r="B108">
        <v>2</v>
      </c>
      <c r="C108">
        <v>4671</v>
      </c>
    </row>
    <row r="109" spans="1:3" ht="15">
      <c r="A109" t="s">
        <v>101</v>
      </c>
      <c r="B109">
        <v>2</v>
      </c>
      <c r="C109">
        <v>4660</v>
      </c>
    </row>
    <row r="111" ht="15">
      <c r="A111" s="4" t="s">
        <v>102</v>
      </c>
    </row>
    <row r="112" spans="1:3" ht="15">
      <c r="A112" s="3" t="s">
        <v>8</v>
      </c>
      <c r="B112" s="5" t="s">
        <v>9</v>
      </c>
      <c r="C112" s="5" t="s">
        <v>10</v>
      </c>
    </row>
    <row r="113" spans="1:3" s="15" customFormat="1" ht="15">
      <c r="A113" s="15" t="s">
        <v>103</v>
      </c>
      <c r="B113" s="15">
        <v>2</v>
      </c>
      <c r="C113" s="15">
        <v>3942</v>
      </c>
    </row>
    <row r="115" ht="15">
      <c r="A115" s="4" t="s">
        <v>104</v>
      </c>
    </row>
    <row r="116" spans="1:3" ht="15">
      <c r="A116" s="3" t="s">
        <v>8</v>
      </c>
      <c r="B116" s="5" t="s">
        <v>9</v>
      </c>
      <c r="C116" s="5" t="s">
        <v>10</v>
      </c>
    </row>
    <row r="117" spans="1:3" ht="15">
      <c r="A117" t="s">
        <v>105</v>
      </c>
      <c r="B117">
        <v>2</v>
      </c>
      <c r="C117">
        <v>2070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</cols>
  <sheetData>
    <row r="1" ht="22.5">
      <c r="A1" s="1" t="s">
        <v>6</v>
      </c>
    </row>
    <row r="2" ht="15">
      <c r="A2" s="2" t="s">
        <v>131</v>
      </c>
    </row>
    <row r="4" spans="1:11" ht="15">
      <c r="A4" s="4" t="s">
        <v>7</v>
      </c>
      <c r="F4" s="5" t="s">
        <v>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</row>
    <row r="5" spans="1:3" ht="15">
      <c r="A5" s="3" t="s">
        <v>8</v>
      </c>
      <c r="B5" s="5" t="s">
        <v>9</v>
      </c>
      <c r="C5" s="5" t="s">
        <v>10</v>
      </c>
    </row>
    <row r="6" spans="1:11" ht="15">
      <c r="A6" t="s">
        <v>11</v>
      </c>
      <c r="B6">
        <v>2</v>
      </c>
      <c r="C6">
        <v>1740</v>
      </c>
      <c r="E6" s="3">
        <v>1</v>
      </c>
      <c r="F6">
        <f>4135+2828+524+(-8+0+0)</f>
        <v>7479</v>
      </c>
      <c r="G6">
        <f>4120+2828+455+(-7+0+0)</f>
        <v>7396</v>
      </c>
      <c r="H6">
        <f>4108+1328+1480+543+(-9+0+0+0)+2</f>
        <v>7452</v>
      </c>
      <c r="I6">
        <f>4108+1328+1500+647+(-9+0+0+0)+2</f>
        <v>7576</v>
      </c>
      <c r="K6">
        <f>1490+2210+2010+1060+1996+(-15+0+0+0+0)</f>
        <v>8751</v>
      </c>
    </row>
    <row r="7" spans="1:11" ht="15">
      <c r="A7" s="6" t="s">
        <v>128</v>
      </c>
      <c r="E7" s="3">
        <v>2</v>
      </c>
      <c r="F7">
        <f>4135+2828+484+(-8+0+0)</f>
        <v>7439</v>
      </c>
      <c r="G7">
        <f>4120+2828+412+(-7+0+0)</f>
        <v>7353</v>
      </c>
      <c r="H7">
        <f>4108+1328+1480+499+(-9+0+0+0)+2</f>
        <v>7408</v>
      </c>
      <c r="I7">
        <f>4108+1328+1500+604+(-9+0+0+0)+2</f>
        <v>7533</v>
      </c>
      <c r="K7">
        <f>1490+2210+2010+1060+1668+(-15+0+0+0+0)</f>
        <v>8423</v>
      </c>
    </row>
    <row r="8" spans="5:11" ht="15">
      <c r="E8" s="3">
        <v>3</v>
      </c>
      <c r="F8">
        <f>4135+2844+457+(-8+0+0)</f>
        <v>7428</v>
      </c>
      <c r="G8">
        <f>4120+2844+387+(-7+0+0)</f>
        <v>7344</v>
      </c>
      <c r="H8">
        <f>4108+1344+1480+468+(-9+0+0+0)+2</f>
        <v>7393</v>
      </c>
      <c r="I8">
        <f>4108+1344+1500+569+(-9+0+0+0)+2</f>
        <v>7514</v>
      </c>
      <c r="K8">
        <f>1490+2210+2010+1060+1425+(-15+0+0+0+0)</f>
        <v>8180</v>
      </c>
    </row>
    <row r="9" spans="1:11" ht="15">
      <c r="A9" s="4" t="s">
        <v>12</v>
      </c>
      <c r="E9" s="3">
        <v>4</v>
      </c>
      <c r="F9">
        <f>4135+2844+465+(-8+0+0)</f>
        <v>7436</v>
      </c>
      <c r="G9">
        <f>4120+2844+395+(-7+0+0)</f>
        <v>7352</v>
      </c>
      <c r="H9">
        <f>4108+1344+1480+474+(-9+0+0+0)+2</f>
        <v>7399</v>
      </c>
      <c r="I9">
        <f>4108+1344+1500+572+(-9+0+0+0)+2</f>
        <v>7517</v>
      </c>
      <c r="K9">
        <f>1490+2210+2010+1270+1054+(-15+0+0+0+0)</f>
        <v>8019</v>
      </c>
    </row>
    <row r="10" spans="1:11" ht="15">
      <c r="A10" s="3" t="s">
        <v>8</v>
      </c>
      <c r="B10" s="5" t="s">
        <v>9</v>
      </c>
      <c r="C10" s="5" t="s">
        <v>10</v>
      </c>
      <c r="E10" s="3">
        <v>5</v>
      </c>
      <c r="F10">
        <f>4785+2645+(-3+0)</f>
        <v>7427</v>
      </c>
      <c r="G10">
        <f>4770+2584+(-3+0)</f>
        <v>7351</v>
      </c>
      <c r="H10">
        <f>4758+1040+1623+(-3+0+0)+2</f>
        <v>7420</v>
      </c>
      <c r="I10">
        <f>4758+1040+1724+(-3+0+0)+2</f>
        <v>7521</v>
      </c>
      <c r="K10">
        <f>1490+2210+2010+1270+918+(-15+0+0+0+0)</f>
        <v>7883</v>
      </c>
    </row>
    <row r="11" spans="1:11" ht="15">
      <c r="A11" t="s">
        <v>13</v>
      </c>
      <c r="B11">
        <v>2</v>
      </c>
      <c r="C11">
        <v>4120</v>
      </c>
      <c r="E11" s="3">
        <v>6</v>
      </c>
      <c r="F11">
        <f>4785+2563+(-3+0)</f>
        <v>7345</v>
      </c>
      <c r="G11">
        <f>4770+2503+(-3+0)</f>
        <v>7270</v>
      </c>
      <c r="H11">
        <f>4758+1040+1529+(-3+1+0)+2</f>
        <v>7327</v>
      </c>
      <c r="I11">
        <f>4758+1040+1619+(-3+1+0)+2</f>
        <v>7417</v>
      </c>
      <c r="K11">
        <f>1490+2210+2010+1270+858+(-15+0+0+0+0)</f>
        <v>7823</v>
      </c>
    </row>
    <row r="12" spans="1:11" ht="15">
      <c r="A12" t="s">
        <v>14</v>
      </c>
      <c r="B12">
        <v>2</v>
      </c>
      <c r="C12">
        <v>4135</v>
      </c>
      <c r="E12" s="3">
        <v>7</v>
      </c>
      <c r="F12">
        <f>4785+2582+(-3+0)</f>
        <v>7364</v>
      </c>
      <c r="G12">
        <f>4770+2523+(-3+0)</f>
        <v>7290</v>
      </c>
      <c r="H12">
        <f>4758+1040+1533+(-3+0+0)+2</f>
        <v>7330</v>
      </c>
      <c r="I12">
        <f>4758+1040+1606+(-3+0+0)+2</f>
        <v>7403</v>
      </c>
      <c r="K12">
        <f>1490+2210+2010+1270+709+(-15+0+0+0+0)</f>
        <v>7674</v>
      </c>
    </row>
    <row r="13" spans="1:11" ht="15">
      <c r="A13" t="s">
        <v>16</v>
      </c>
      <c r="B13">
        <v>2</v>
      </c>
      <c r="C13">
        <v>4785</v>
      </c>
      <c r="E13" s="3">
        <v>8</v>
      </c>
      <c r="F13">
        <f>4871+2309+(0+0)</f>
        <v>7180</v>
      </c>
      <c r="G13">
        <f>4860+2265+(0+0)</f>
        <v>7125</v>
      </c>
      <c r="H13">
        <f>4840+1040+1267+(-3+0+0)+2</f>
        <v>7146</v>
      </c>
      <c r="I13">
        <f>4840+1040+1321+(-3+0+0)+2</f>
        <v>7200</v>
      </c>
      <c r="K13">
        <f>1490+2210+2010+1270+646+(-15+0+0+0+0)</f>
        <v>7611</v>
      </c>
    </row>
    <row r="14" spans="1:11" ht="15">
      <c r="A14" t="s">
        <v>15</v>
      </c>
      <c r="B14">
        <v>2</v>
      </c>
      <c r="C14">
        <v>4770</v>
      </c>
      <c r="E14" s="3">
        <v>9</v>
      </c>
      <c r="F14">
        <f>4871+2127+(0+0)</f>
        <v>6998</v>
      </c>
      <c r="G14">
        <f>4860+2092+(0+1)</f>
        <v>6953</v>
      </c>
      <c r="H14">
        <f>4840+1024+1094+(-3+1+0)+2</f>
        <v>6958</v>
      </c>
      <c r="I14">
        <f>4840+1024+1131+(-3+1+0)+2</f>
        <v>6995</v>
      </c>
      <c r="K14">
        <f>1490+2210+2010+1270+645+(-15+0+0+0+0)</f>
        <v>7610</v>
      </c>
    </row>
    <row r="15" spans="5:11" ht="15">
      <c r="E15" s="3">
        <v>10</v>
      </c>
      <c r="F15">
        <f>4871+2026+(0+1)</f>
        <v>6898</v>
      </c>
      <c r="G15">
        <f>4860+1996+(0+1)</f>
        <v>6857</v>
      </c>
      <c r="H15">
        <f>4840+1008+987+(-3+0+0)+2</f>
        <v>6834</v>
      </c>
      <c r="I15">
        <f>4840+1008+993+(-3+0+0)+2</f>
        <v>6840</v>
      </c>
      <c r="K15">
        <f>1490+2210+2010+1270+569+(-15+0+0+0+0)</f>
        <v>7534</v>
      </c>
    </row>
    <row r="16" spans="1:11" ht="15">
      <c r="A16" s="4" t="s">
        <v>17</v>
      </c>
      <c r="E16" s="3">
        <v>11</v>
      </c>
      <c r="F16">
        <f>5120+1469+(1+0)</f>
        <v>6590</v>
      </c>
      <c r="G16">
        <f>5120+1453+(1+0)</f>
        <v>6574</v>
      </c>
      <c r="H16">
        <f>5120+1479+(1+0)</f>
        <v>6600</v>
      </c>
      <c r="K16">
        <f>1490+2210+2010+1270+530+(-15+0+0+0+0)</f>
        <v>7495</v>
      </c>
    </row>
    <row r="17" spans="1:11" ht="15">
      <c r="A17" s="3" t="s">
        <v>8</v>
      </c>
      <c r="B17" s="5" t="s">
        <v>9</v>
      </c>
      <c r="C17" s="5" t="s">
        <v>10</v>
      </c>
      <c r="E17" s="3">
        <v>12</v>
      </c>
      <c r="K17">
        <f>1490+2210+2010+1060+715+(-15+0+0+0+0)</f>
        <v>7470</v>
      </c>
    </row>
    <row r="18" spans="1:11" ht="15">
      <c r="A18" t="s">
        <v>18</v>
      </c>
      <c r="B18">
        <v>2</v>
      </c>
      <c r="C18">
        <v>468</v>
      </c>
      <c r="E18" s="3">
        <v>13</v>
      </c>
      <c r="K18">
        <f>1490+2210+2010+1060+751+(-15+0+0+0+0)</f>
        <v>7506</v>
      </c>
    </row>
    <row r="19" spans="1:11" ht="15">
      <c r="A19" t="s">
        <v>19</v>
      </c>
      <c r="B19">
        <v>2</v>
      </c>
      <c r="C19">
        <v>474</v>
      </c>
      <c r="E19" s="3">
        <v>14</v>
      </c>
      <c r="K19">
        <f>1490+2210+2010+1060+826+(-15+0+0+0+0)</f>
        <v>7581</v>
      </c>
    </row>
    <row r="20" spans="1:3" ht="15">
      <c r="A20" t="s">
        <v>20</v>
      </c>
      <c r="B20">
        <v>2</v>
      </c>
      <c r="C20">
        <v>499</v>
      </c>
    </row>
    <row r="21" spans="1:3" ht="15">
      <c r="A21" t="s">
        <v>21</v>
      </c>
      <c r="B21">
        <v>2</v>
      </c>
      <c r="C21">
        <v>530</v>
      </c>
    </row>
    <row r="22" spans="1:3" ht="15">
      <c r="A22" t="s">
        <v>22</v>
      </c>
      <c r="B22">
        <v>2</v>
      </c>
      <c r="C22">
        <v>543</v>
      </c>
    </row>
    <row r="23" spans="1:3" ht="15">
      <c r="A23" t="s">
        <v>124</v>
      </c>
      <c r="B23">
        <v>4</v>
      </c>
      <c r="C23">
        <v>569</v>
      </c>
    </row>
    <row r="24" spans="1:3" ht="15">
      <c r="A24" t="s">
        <v>25</v>
      </c>
      <c r="B24">
        <v>2</v>
      </c>
      <c r="C24">
        <v>572</v>
      </c>
    </row>
    <row r="25" spans="1:3" ht="15">
      <c r="A25" t="s">
        <v>26</v>
      </c>
      <c r="B25">
        <v>2</v>
      </c>
      <c r="C25">
        <v>604</v>
      </c>
    </row>
    <row r="26" spans="1:3" ht="15">
      <c r="A26" t="s">
        <v>28</v>
      </c>
      <c r="B26">
        <v>2</v>
      </c>
      <c r="C26">
        <v>645</v>
      </c>
    </row>
    <row r="27" spans="1:3" ht="15">
      <c r="A27" t="s">
        <v>27</v>
      </c>
      <c r="B27">
        <v>2</v>
      </c>
      <c r="C27">
        <v>646</v>
      </c>
    </row>
    <row r="28" spans="1:3" ht="15">
      <c r="A28" t="s">
        <v>29</v>
      </c>
      <c r="B28">
        <v>2</v>
      </c>
      <c r="C28">
        <v>647</v>
      </c>
    </row>
    <row r="29" spans="1:3" ht="15">
      <c r="A29" t="s">
        <v>30</v>
      </c>
      <c r="B29">
        <v>2</v>
      </c>
      <c r="C29">
        <v>709</v>
      </c>
    </row>
    <row r="30" spans="1:3" ht="15">
      <c r="A30" t="s">
        <v>31</v>
      </c>
      <c r="B30">
        <v>2</v>
      </c>
      <c r="C30">
        <v>715</v>
      </c>
    </row>
    <row r="31" spans="1:3" ht="15">
      <c r="A31" t="s">
        <v>32</v>
      </c>
      <c r="B31">
        <v>2</v>
      </c>
      <c r="C31">
        <v>751</v>
      </c>
    </row>
    <row r="32" spans="1:3" ht="15">
      <c r="A32" t="s">
        <v>33</v>
      </c>
      <c r="B32">
        <v>2</v>
      </c>
      <c r="C32">
        <v>826</v>
      </c>
    </row>
    <row r="33" spans="1:3" ht="15">
      <c r="A33" t="s">
        <v>34</v>
      </c>
      <c r="B33">
        <v>2</v>
      </c>
      <c r="C33">
        <v>858</v>
      </c>
    </row>
    <row r="34" spans="1:3" ht="15">
      <c r="A34" t="s">
        <v>35</v>
      </c>
      <c r="B34">
        <v>2</v>
      </c>
      <c r="C34">
        <v>918</v>
      </c>
    </row>
    <row r="35" spans="1:3" ht="15">
      <c r="A35" t="s">
        <v>36</v>
      </c>
      <c r="B35">
        <v>2</v>
      </c>
      <c r="C35">
        <v>987</v>
      </c>
    </row>
    <row r="36" spans="1:3" ht="15">
      <c r="A36" t="s">
        <v>37</v>
      </c>
      <c r="B36">
        <v>2</v>
      </c>
      <c r="C36">
        <v>993</v>
      </c>
    </row>
    <row r="37" spans="1:3" ht="15">
      <c r="A37" t="s">
        <v>38</v>
      </c>
      <c r="B37">
        <v>2</v>
      </c>
      <c r="C37">
        <v>1054</v>
      </c>
    </row>
    <row r="38" spans="1:3" ht="15">
      <c r="A38" t="s">
        <v>132</v>
      </c>
      <c r="B38">
        <v>4</v>
      </c>
      <c r="C38">
        <v>1060</v>
      </c>
    </row>
    <row r="39" spans="1:3" ht="15">
      <c r="A39" t="s">
        <v>39</v>
      </c>
      <c r="B39">
        <v>2</v>
      </c>
      <c r="C39">
        <v>1094</v>
      </c>
    </row>
    <row r="40" spans="1:3" ht="15">
      <c r="A40" t="s">
        <v>40</v>
      </c>
      <c r="B40">
        <v>2</v>
      </c>
      <c r="C40">
        <v>1131</v>
      </c>
    </row>
    <row r="41" spans="1:3" ht="15">
      <c r="A41" t="s">
        <v>126</v>
      </c>
      <c r="B41">
        <v>8</v>
      </c>
      <c r="C41">
        <v>1270</v>
      </c>
    </row>
    <row r="42" spans="1:3" ht="15">
      <c r="A42" t="s">
        <v>43</v>
      </c>
      <c r="B42">
        <v>2</v>
      </c>
      <c r="C42">
        <v>1267</v>
      </c>
    </row>
    <row r="43" spans="1:3" ht="15">
      <c r="A43" t="s">
        <v>44</v>
      </c>
      <c r="B43">
        <v>2</v>
      </c>
      <c r="C43">
        <v>1321</v>
      </c>
    </row>
    <row r="44" spans="1:3" ht="15">
      <c r="A44" t="s">
        <v>47</v>
      </c>
      <c r="B44">
        <v>2</v>
      </c>
      <c r="C44">
        <v>1425</v>
      </c>
    </row>
    <row r="45" spans="1:3" ht="15">
      <c r="A45" t="s">
        <v>48</v>
      </c>
      <c r="B45">
        <v>2</v>
      </c>
      <c r="C45">
        <v>1453</v>
      </c>
    </row>
    <row r="46" spans="1:3" ht="15">
      <c r="A46" t="s">
        <v>49</v>
      </c>
      <c r="B46">
        <v>2</v>
      </c>
      <c r="C46">
        <v>1469</v>
      </c>
    </row>
    <row r="47" spans="1:3" ht="15">
      <c r="A47" t="s">
        <v>50</v>
      </c>
      <c r="B47">
        <v>2</v>
      </c>
      <c r="C47">
        <v>1479</v>
      </c>
    </row>
    <row r="48" spans="1:3" ht="15">
      <c r="A48" t="s">
        <v>51</v>
      </c>
      <c r="B48">
        <v>2</v>
      </c>
      <c r="C48">
        <v>1529</v>
      </c>
    </row>
    <row r="49" spans="1:3" ht="15">
      <c r="A49" t="s">
        <v>52</v>
      </c>
      <c r="B49">
        <v>2</v>
      </c>
      <c r="C49">
        <v>1533</v>
      </c>
    </row>
    <row r="50" spans="1:3" ht="15">
      <c r="A50" t="s">
        <v>53</v>
      </c>
      <c r="B50">
        <v>2</v>
      </c>
      <c r="C50">
        <v>1606</v>
      </c>
    </row>
    <row r="51" spans="1:3" ht="15">
      <c r="A51" t="s">
        <v>54</v>
      </c>
      <c r="B51">
        <v>2</v>
      </c>
      <c r="C51">
        <v>1619</v>
      </c>
    </row>
    <row r="52" spans="1:3" ht="15">
      <c r="A52" t="s">
        <v>55</v>
      </c>
      <c r="B52">
        <v>2</v>
      </c>
      <c r="C52">
        <v>1623</v>
      </c>
    </row>
    <row r="53" spans="1:3" ht="15">
      <c r="A53" t="s">
        <v>56</v>
      </c>
      <c r="B53">
        <v>2</v>
      </c>
      <c r="C53">
        <v>1668</v>
      </c>
    </row>
    <row r="54" spans="1:3" ht="15">
      <c r="A54" t="s">
        <v>57</v>
      </c>
      <c r="B54">
        <v>2</v>
      </c>
      <c r="C54">
        <v>1724</v>
      </c>
    </row>
    <row r="55" spans="1:3" ht="15">
      <c r="A55" t="s">
        <v>58</v>
      </c>
      <c r="B55">
        <v>2</v>
      </c>
      <c r="C55">
        <v>1996</v>
      </c>
    </row>
    <row r="57" ht="15">
      <c r="A57" s="4" t="s">
        <v>59</v>
      </c>
    </row>
    <row r="58" spans="1:3" ht="15">
      <c r="A58" s="3" t="s">
        <v>8</v>
      </c>
      <c r="B58" s="5" t="s">
        <v>9</v>
      </c>
      <c r="C58" s="5" t="s">
        <v>10</v>
      </c>
    </row>
    <row r="59" spans="1:3" ht="15">
      <c r="A59" t="s">
        <v>60</v>
      </c>
      <c r="B59">
        <v>2</v>
      </c>
      <c r="C59">
        <v>387</v>
      </c>
    </row>
    <row r="60" spans="1:3" ht="15">
      <c r="A60" t="s">
        <v>61</v>
      </c>
      <c r="B60">
        <v>2</v>
      </c>
      <c r="C60">
        <v>395</v>
      </c>
    </row>
    <row r="61" spans="1:3" ht="15">
      <c r="A61" t="s">
        <v>62</v>
      </c>
      <c r="B61">
        <v>2</v>
      </c>
      <c r="C61">
        <v>412</v>
      </c>
    </row>
    <row r="62" spans="1:3" ht="15">
      <c r="A62" t="s">
        <v>63</v>
      </c>
      <c r="B62">
        <v>2</v>
      </c>
      <c r="C62">
        <v>455</v>
      </c>
    </row>
    <row r="63" spans="1:3" ht="15">
      <c r="A63" t="s">
        <v>64</v>
      </c>
      <c r="B63">
        <v>2</v>
      </c>
      <c r="C63">
        <v>1040</v>
      </c>
    </row>
    <row r="64" spans="1:3" ht="15">
      <c r="A64" t="s">
        <v>65</v>
      </c>
      <c r="B64">
        <v>2</v>
      </c>
      <c r="C64">
        <v>1024</v>
      </c>
    </row>
    <row r="65" spans="1:3" ht="15">
      <c r="A65" t="s">
        <v>129</v>
      </c>
      <c r="B65">
        <v>6</v>
      </c>
      <c r="C65">
        <v>2010</v>
      </c>
    </row>
    <row r="66" spans="1:3" ht="15">
      <c r="A66" t="s">
        <v>66</v>
      </c>
      <c r="B66">
        <v>2</v>
      </c>
      <c r="C66">
        <v>1996</v>
      </c>
    </row>
    <row r="67" spans="1:3" ht="15">
      <c r="A67" t="s">
        <v>67</v>
      </c>
      <c r="B67">
        <v>2</v>
      </c>
      <c r="C67">
        <v>2026</v>
      </c>
    </row>
    <row r="68" spans="1:3" ht="15">
      <c r="A68" t="s">
        <v>69</v>
      </c>
      <c r="B68">
        <v>2</v>
      </c>
      <c r="C68">
        <v>2092</v>
      </c>
    </row>
    <row r="70" ht="15">
      <c r="A70" s="4" t="s">
        <v>70</v>
      </c>
    </row>
    <row r="71" spans="1:3" ht="15">
      <c r="A71" s="3" t="s">
        <v>8</v>
      </c>
      <c r="B71" s="5" t="s">
        <v>9</v>
      </c>
      <c r="C71" s="5" t="s">
        <v>10</v>
      </c>
    </row>
    <row r="72" spans="1:12" ht="15">
      <c r="A72" s="9" t="s">
        <v>71</v>
      </c>
      <c r="B72" s="9">
        <v>2</v>
      </c>
      <c r="C72" s="9">
        <v>457</v>
      </c>
      <c r="D72" s="7" t="s">
        <v>109</v>
      </c>
      <c r="E72" s="7" t="s">
        <v>110</v>
      </c>
      <c r="F72" s="7" t="s">
        <v>111</v>
      </c>
      <c r="G72" s="7" t="s">
        <v>112</v>
      </c>
      <c r="H72" s="7" t="s">
        <v>113</v>
      </c>
      <c r="I72" s="8" t="s">
        <v>114</v>
      </c>
      <c r="J72" s="9"/>
      <c r="K72" s="9"/>
      <c r="L72" s="9"/>
    </row>
    <row r="73" spans="1:10" ht="15">
      <c r="A73" s="9" t="s">
        <v>72</v>
      </c>
      <c r="B73" s="9">
        <v>2</v>
      </c>
      <c r="C73" s="9">
        <v>465</v>
      </c>
      <c r="D73" s="10" t="s">
        <v>115</v>
      </c>
      <c r="E73" s="11">
        <v>20</v>
      </c>
      <c r="F73" s="11">
        <v>15</v>
      </c>
      <c r="G73" s="11">
        <v>15</v>
      </c>
      <c r="H73" s="11">
        <v>30</v>
      </c>
      <c r="I73" s="12">
        <f>H73+G73+F73+E73</f>
        <v>80</v>
      </c>
      <c r="J73" t="s">
        <v>116</v>
      </c>
    </row>
    <row r="74" spans="1:8" ht="15">
      <c r="A74" s="9" t="s">
        <v>73</v>
      </c>
      <c r="B74" s="9">
        <v>2</v>
      </c>
      <c r="C74" s="9">
        <v>484</v>
      </c>
      <c r="D74" s="13" t="s">
        <v>117</v>
      </c>
      <c r="H74" s="14" t="s">
        <v>118</v>
      </c>
    </row>
    <row r="75" spans="1:3" ht="15">
      <c r="A75" s="9" t="s">
        <v>74</v>
      </c>
      <c r="B75" s="9">
        <v>2</v>
      </c>
      <c r="C75" s="9">
        <v>524</v>
      </c>
    </row>
    <row r="76" spans="1:3" ht="15">
      <c r="A76" t="s">
        <v>75</v>
      </c>
      <c r="B76">
        <v>2</v>
      </c>
      <c r="C76">
        <v>1040</v>
      </c>
    </row>
    <row r="77" spans="1:3" ht="15">
      <c r="A77" t="s">
        <v>76</v>
      </c>
      <c r="B77">
        <v>2</v>
      </c>
      <c r="C77">
        <v>1008</v>
      </c>
    </row>
    <row r="78" spans="1:3" ht="15">
      <c r="A78" t="s">
        <v>77</v>
      </c>
      <c r="B78">
        <v>4</v>
      </c>
      <c r="C78">
        <v>1040</v>
      </c>
    </row>
    <row r="79" spans="1:3" ht="15">
      <c r="A79" t="s">
        <v>78</v>
      </c>
      <c r="B79">
        <v>2</v>
      </c>
      <c r="C79">
        <v>1500</v>
      </c>
    </row>
    <row r="80" spans="1:3" ht="15">
      <c r="A80" t="s">
        <v>79</v>
      </c>
      <c r="B80">
        <v>2</v>
      </c>
      <c r="C80">
        <v>1480</v>
      </c>
    </row>
    <row r="81" spans="1:3" ht="15">
      <c r="A81" t="s">
        <v>80</v>
      </c>
      <c r="B81">
        <v>2</v>
      </c>
      <c r="C81">
        <v>1500</v>
      </c>
    </row>
    <row r="82" spans="1:3" ht="15">
      <c r="A82" t="s">
        <v>81</v>
      </c>
      <c r="B82">
        <v>2</v>
      </c>
      <c r="C82">
        <v>1480</v>
      </c>
    </row>
    <row r="83" spans="1:3" ht="15">
      <c r="A83" t="s">
        <v>82</v>
      </c>
      <c r="B83">
        <v>2</v>
      </c>
      <c r="C83">
        <v>2127</v>
      </c>
    </row>
    <row r="84" spans="1:3" ht="15">
      <c r="A84" t="s">
        <v>83</v>
      </c>
      <c r="B84">
        <v>2</v>
      </c>
      <c r="C84">
        <v>2265</v>
      </c>
    </row>
    <row r="85" spans="1:3" ht="15">
      <c r="A85" t="s">
        <v>84</v>
      </c>
      <c r="B85">
        <v>2</v>
      </c>
      <c r="C85">
        <v>2309</v>
      </c>
    </row>
    <row r="86" spans="1:3" ht="15">
      <c r="A86" t="s">
        <v>85</v>
      </c>
      <c r="B86">
        <v>2</v>
      </c>
      <c r="C86">
        <v>2503</v>
      </c>
    </row>
    <row r="87" spans="1:3" ht="15">
      <c r="A87" t="s">
        <v>86</v>
      </c>
      <c r="B87">
        <v>2</v>
      </c>
      <c r="C87">
        <v>2523</v>
      </c>
    </row>
    <row r="88" spans="1:3" ht="15">
      <c r="A88" t="s">
        <v>87</v>
      </c>
      <c r="B88">
        <v>2</v>
      </c>
      <c r="C88">
        <v>2563</v>
      </c>
    </row>
    <row r="89" spans="1:3" ht="15">
      <c r="A89" t="s">
        <v>88</v>
      </c>
      <c r="B89">
        <v>2</v>
      </c>
      <c r="C89">
        <v>2584</v>
      </c>
    </row>
    <row r="91" ht="15">
      <c r="A91" s="4" t="s">
        <v>89</v>
      </c>
    </row>
    <row r="92" spans="1:3" ht="15">
      <c r="A92" s="3" t="s">
        <v>8</v>
      </c>
      <c r="B92" s="5" t="s">
        <v>9</v>
      </c>
      <c r="C92" s="5" t="s">
        <v>10</v>
      </c>
    </row>
    <row r="93" spans="1:3" ht="15">
      <c r="A93" t="s">
        <v>90</v>
      </c>
      <c r="B93">
        <v>2</v>
      </c>
      <c r="C93">
        <v>1344</v>
      </c>
    </row>
    <row r="94" spans="1:3" ht="15">
      <c r="A94" t="s">
        <v>91</v>
      </c>
      <c r="B94">
        <v>2</v>
      </c>
      <c r="C94">
        <v>1328</v>
      </c>
    </row>
    <row r="95" spans="1:3" ht="15">
      <c r="A95" t="s">
        <v>92</v>
      </c>
      <c r="B95">
        <v>2</v>
      </c>
      <c r="C95">
        <v>2582</v>
      </c>
    </row>
    <row r="96" spans="1:3" ht="15">
      <c r="A96" t="s">
        <v>93</v>
      </c>
      <c r="B96">
        <v>2</v>
      </c>
      <c r="C96">
        <v>2645</v>
      </c>
    </row>
    <row r="97" spans="1:12" ht="15">
      <c r="A97" s="9" t="s">
        <v>94</v>
      </c>
      <c r="B97" s="9">
        <v>2</v>
      </c>
      <c r="C97" s="9">
        <v>2828</v>
      </c>
      <c r="D97" s="7" t="s">
        <v>109</v>
      </c>
      <c r="E97" s="7" t="s">
        <v>110</v>
      </c>
      <c r="F97" s="7" t="s">
        <v>111</v>
      </c>
      <c r="G97" s="7" t="s">
        <v>112</v>
      </c>
      <c r="H97" s="7" t="s">
        <v>113</v>
      </c>
      <c r="I97" s="8" t="s">
        <v>114</v>
      </c>
      <c r="J97" s="9"/>
      <c r="K97" s="9"/>
      <c r="L97" s="9"/>
    </row>
    <row r="98" spans="1:10" ht="15">
      <c r="A98" s="9" t="s">
        <v>106</v>
      </c>
      <c r="B98" s="9">
        <v>2</v>
      </c>
      <c r="C98" s="9">
        <v>2844</v>
      </c>
      <c r="D98" s="10" t="s">
        <v>119</v>
      </c>
      <c r="E98" s="11">
        <v>20</v>
      </c>
      <c r="F98" s="11">
        <v>25</v>
      </c>
      <c r="G98" s="11">
        <v>15</v>
      </c>
      <c r="H98" s="11">
        <v>50</v>
      </c>
      <c r="I98" s="12">
        <f>H98+G98+F98+E98</f>
        <v>110</v>
      </c>
      <c r="J98" t="s">
        <v>116</v>
      </c>
    </row>
    <row r="99" spans="1:8" ht="15">
      <c r="A99" t="s">
        <v>107</v>
      </c>
      <c r="B99">
        <v>2</v>
      </c>
      <c r="C99">
        <v>2844</v>
      </c>
      <c r="D99" s="13" t="s">
        <v>120</v>
      </c>
      <c r="H99" s="14" t="s">
        <v>118</v>
      </c>
    </row>
    <row r="100" spans="1:3" ht="15">
      <c r="A100" t="s">
        <v>95</v>
      </c>
      <c r="B100">
        <v>2</v>
      </c>
      <c r="C100">
        <v>2828</v>
      </c>
    </row>
    <row r="101" spans="1:3" ht="15">
      <c r="A101" t="s">
        <v>96</v>
      </c>
      <c r="B101">
        <v>2</v>
      </c>
      <c r="C101">
        <v>5120</v>
      </c>
    </row>
    <row r="103" ht="15">
      <c r="A103" s="4" t="s">
        <v>97</v>
      </c>
    </row>
    <row r="104" spans="1:3" ht="15">
      <c r="A104" s="3" t="s">
        <v>8</v>
      </c>
      <c r="B104" s="5" t="s">
        <v>9</v>
      </c>
      <c r="C104" s="5" t="s">
        <v>10</v>
      </c>
    </row>
    <row r="105" spans="1:3" s="15" customFormat="1" ht="15">
      <c r="A105" s="15" t="s">
        <v>98</v>
      </c>
      <c r="B105" s="15">
        <v>2</v>
      </c>
      <c r="C105" s="15">
        <v>4760</v>
      </c>
    </row>
    <row r="106" spans="1:3" s="15" customFormat="1" ht="15">
      <c r="A106" s="15" t="s">
        <v>99</v>
      </c>
      <c r="B106" s="15">
        <v>2</v>
      </c>
      <c r="C106" s="15">
        <v>4842</v>
      </c>
    </row>
    <row r="107" spans="1:3" ht="15">
      <c r="A107" t="s">
        <v>100</v>
      </c>
      <c r="B107">
        <v>2</v>
      </c>
      <c r="C107">
        <v>4871</v>
      </c>
    </row>
    <row r="108" spans="1:3" ht="15">
      <c r="A108" t="s">
        <v>101</v>
      </c>
      <c r="B108">
        <v>2</v>
      </c>
      <c r="C108">
        <v>4860</v>
      </c>
    </row>
    <row r="110" ht="15">
      <c r="A110" s="4" t="s">
        <v>102</v>
      </c>
    </row>
    <row r="111" spans="1:3" ht="15">
      <c r="A111" s="3" t="s">
        <v>8</v>
      </c>
      <c r="B111" s="5" t="s">
        <v>9</v>
      </c>
      <c r="C111" s="5" t="s">
        <v>10</v>
      </c>
    </row>
    <row r="112" spans="1:3" s="15" customFormat="1" ht="15">
      <c r="A112" s="15" t="s">
        <v>103</v>
      </c>
      <c r="B112" s="15">
        <v>2</v>
      </c>
      <c r="C112" s="15">
        <v>4110</v>
      </c>
    </row>
    <row r="114" ht="15">
      <c r="A114" s="4" t="s">
        <v>104</v>
      </c>
    </row>
    <row r="115" spans="1:3" ht="15">
      <c r="A115" s="3" t="s">
        <v>8</v>
      </c>
      <c r="B115" s="5" t="s">
        <v>9</v>
      </c>
      <c r="C115" s="5" t="s">
        <v>10</v>
      </c>
    </row>
    <row r="116" spans="1:3" ht="15">
      <c r="A116" t="s">
        <v>105</v>
      </c>
      <c r="B116">
        <v>2</v>
      </c>
      <c r="C116">
        <v>2210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</cols>
  <sheetData>
    <row r="1" ht="22.5">
      <c r="A1" s="1" t="s">
        <v>6</v>
      </c>
    </row>
    <row r="2" ht="15">
      <c r="A2" s="2" t="s">
        <v>133</v>
      </c>
    </row>
    <row r="4" ht="15">
      <c r="A4" s="4" t="s">
        <v>7</v>
      </c>
    </row>
    <row r="5" spans="1:11" ht="15">
      <c r="A5" s="3" t="s">
        <v>8</v>
      </c>
      <c r="B5" s="5" t="s">
        <v>9</v>
      </c>
      <c r="C5" s="5" t="s">
        <v>10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</row>
    <row r="6" spans="1:3" ht="15">
      <c r="A6" t="s">
        <v>11</v>
      </c>
      <c r="B6">
        <v>2</v>
      </c>
      <c r="C6">
        <v>1740</v>
      </c>
    </row>
    <row r="7" spans="1:11" ht="15">
      <c r="A7" s="6" t="s">
        <v>128</v>
      </c>
      <c r="E7" s="3">
        <v>1</v>
      </c>
      <c r="F7">
        <f>4335+2968+580+(-8+0+0)</f>
        <v>7875</v>
      </c>
      <c r="G7">
        <f>4320+2968+507+(-7+0+0)</f>
        <v>7788</v>
      </c>
      <c r="H7">
        <f>4308+1388+1550+610+(-9+0+0+0)+2</f>
        <v>7849</v>
      </c>
      <c r="I7">
        <f>4308+1388+1570+719+(-9+0+0+0)+2</f>
        <v>7978</v>
      </c>
      <c r="K7">
        <f>1490+2420+2110+1120+2081+(-15+0+0+0+0)</f>
        <v>9206</v>
      </c>
    </row>
    <row r="8" spans="5:11" ht="15">
      <c r="E8" s="3">
        <v>2</v>
      </c>
      <c r="F8">
        <f>4335+2968+539+(-8+0+0)</f>
        <v>7834</v>
      </c>
      <c r="G8">
        <f>4320+2968+464+(-7+0+0)</f>
        <v>7745</v>
      </c>
      <c r="H8">
        <f>4308+1388+1550+565+(-9+0+0+0)+2</f>
        <v>7804</v>
      </c>
      <c r="I8">
        <f>4308+1388+1570+675+(-9+0+0+0)+2</f>
        <v>7934</v>
      </c>
      <c r="K8">
        <f>1490+2420+2110+1120+1734+(-15+0+0+0+0)</f>
        <v>8859</v>
      </c>
    </row>
    <row r="9" spans="1:11" ht="15">
      <c r="A9" s="4" t="s">
        <v>12</v>
      </c>
      <c r="E9" s="3">
        <v>3</v>
      </c>
      <c r="F9">
        <f>4335+2984+512+(-8+0+0)</f>
        <v>7823</v>
      </c>
      <c r="G9">
        <f>4320+2984+439+(-7+0+0)</f>
        <v>7736</v>
      </c>
      <c r="H9">
        <f>4308+1404+1550+533+(-9+0+0+0)+2</f>
        <v>7788</v>
      </c>
      <c r="I9">
        <f>4308+1404+1570+639+(-9+0+0+0)+2</f>
        <v>7914</v>
      </c>
      <c r="K9">
        <f>1490+2420+2110+1120+1478+(-15+0+0+0+0)</f>
        <v>8603</v>
      </c>
    </row>
    <row r="10" spans="1:11" ht="15">
      <c r="A10" s="3" t="s">
        <v>8</v>
      </c>
      <c r="B10" s="5" t="s">
        <v>9</v>
      </c>
      <c r="C10" s="5" t="s">
        <v>10</v>
      </c>
      <c r="E10" s="3">
        <v>4</v>
      </c>
      <c r="F10">
        <f>4335+2984+521+(-8+0+0)</f>
        <v>7832</v>
      </c>
      <c r="G10">
        <f>4320+2984+447+(-7+0+0)</f>
        <v>7744</v>
      </c>
      <c r="H10">
        <f>4308+1404+1550+540+(-9+0+0+0)+2</f>
        <v>7795</v>
      </c>
      <c r="I10">
        <f>4308+1404+1570+644+(-9+0+0+0)+2</f>
        <v>7919</v>
      </c>
      <c r="K10">
        <f>1490+2420+2110+1330+1099+(-15+0+0+0+0)</f>
        <v>8434</v>
      </c>
    </row>
    <row r="11" spans="1:11" ht="15">
      <c r="A11" t="s">
        <v>14</v>
      </c>
      <c r="B11">
        <v>2</v>
      </c>
      <c r="C11">
        <v>4335</v>
      </c>
      <c r="E11" s="3">
        <v>5</v>
      </c>
      <c r="F11">
        <f>5015+2811+(-3+0)</f>
        <v>7823</v>
      </c>
      <c r="G11">
        <f>5000+2747+(-3+0)</f>
        <v>7744</v>
      </c>
      <c r="H11">
        <f>4988+1090+1740+(-3+0+0)+2</f>
        <v>7817</v>
      </c>
      <c r="I11">
        <f>4988+1090+1846+(-3+0+0)+2</f>
        <v>7923</v>
      </c>
      <c r="K11">
        <f>1490+2420+2110+1330+955+(-15+0+0+0+0)</f>
        <v>8290</v>
      </c>
    </row>
    <row r="12" spans="1:11" ht="15">
      <c r="A12" t="s">
        <v>13</v>
      </c>
      <c r="B12">
        <v>2</v>
      </c>
      <c r="C12">
        <v>4320</v>
      </c>
      <c r="E12" s="3">
        <v>6</v>
      </c>
      <c r="F12">
        <f>5015+2727+(-3+0)</f>
        <v>7739</v>
      </c>
      <c r="G12">
        <f>5000+2663+(-3+0)</f>
        <v>7660</v>
      </c>
      <c r="H12">
        <f>4988+1090+1643+(-3+1+0)+2</f>
        <v>7721</v>
      </c>
      <c r="I12">
        <f>4988+1090+1737+(-3+1+0)+2</f>
        <v>7815</v>
      </c>
      <c r="K12">
        <f>1490+2420+2110+1330+893+(-15+0+0+0+0)</f>
        <v>8228</v>
      </c>
    </row>
    <row r="13" spans="1:11" ht="15">
      <c r="A13" t="s">
        <v>16</v>
      </c>
      <c r="B13">
        <v>2</v>
      </c>
      <c r="C13">
        <v>5015</v>
      </c>
      <c r="E13" s="3">
        <v>7</v>
      </c>
      <c r="F13">
        <f>5015+2746+(-3+0)</f>
        <v>7758</v>
      </c>
      <c r="G13">
        <f>5000+2684+(-3+0)</f>
        <v>7681</v>
      </c>
      <c r="H13">
        <f>4988+1090+1646+(-3+0+0)+2</f>
        <v>7723</v>
      </c>
      <c r="I13">
        <f>4988+1090+1722+(-3+0+0)+2</f>
        <v>7799</v>
      </c>
      <c r="K13">
        <f>1490+2420+2110+1330+737+(-15+0+0+0+0)</f>
        <v>8072</v>
      </c>
    </row>
    <row r="14" spans="1:11" ht="15">
      <c r="A14" t="s">
        <v>15</v>
      </c>
      <c r="B14">
        <v>2</v>
      </c>
      <c r="C14">
        <v>5000</v>
      </c>
      <c r="E14" s="3">
        <v>8</v>
      </c>
      <c r="F14">
        <f>5111+2455+(0+0)</f>
        <v>7566</v>
      </c>
      <c r="G14">
        <f>5100+2408+(0+0)</f>
        <v>7508</v>
      </c>
      <c r="H14">
        <f>5080+1090+1363+(-3+0+0)+2</f>
        <v>7532</v>
      </c>
      <c r="I14">
        <f>5080+1090+1419+(-3+0+0)+2</f>
        <v>7588</v>
      </c>
      <c r="K14">
        <f>1490+2420+2110+1330+671+(-15+0+0+0+0)</f>
        <v>8006</v>
      </c>
    </row>
    <row r="15" spans="5:11" ht="15">
      <c r="E15" s="3">
        <v>9</v>
      </c>
      <c r="F15">
        <f>5111+2264+(0+0)</f>
        <v>7375</v>
      </c>
      <c r="G15">
        <f>5100+2228+(0+1)</f>
        <v>7329</v>
      </c>
      <c r="H15">
        <f>5080+1074+1181+(-3+1+0)+2</f>
        <v>7335</v>
      </c>
      <c r="I15">
        <f>5080+1074+1220+(-3+1+0)+2</f>
        <v>7374</v>
      </c>
      <c r="K15">
        <f>1490+2420+2110+1330+670+(-15+0+0+0+0)</f>
        <v>8005</v>
      </c>
    </row>
    <row r="16" spans="1:11" ht="15">
      <c r="A16" s="4" t="s">
        <v>17</v>
      </c>
      <c r="E16" s="3">
        <v>10</v>
      </c>
      <c r="F16">
        <f>5111+2157+(0+1)</f>
        <v>7269</v>
      </c>
      <c r="G16">
        <f>5100+2126+(0+1)</f>
        <v>7227</v>
      </c>
      <c r="H16">
        <f>5080+1058+1067+(-3+0+0)+2</f>
        <v>7204</v>
      </c>
      <c r="I16">
        <f>5080+1058+1075+(-3+0+0)+2</f>
        <v>7212</v>
      </c>
      <c r="K16">
        <f>1490+2420+2110+1330+591+(-15+0+0+0+0)</f>
        <v>7926</v>
      </c>
    </row>
    <row r="17" spans="1:11" ht="15">
      <c r="A17" s="3" t="s">
        <v>8</v>
      </c>
      <c r="B17" s="5" t="s">
        <v>9</v>
      </c>
      <c r="C17" s="5" t="s">
        <v>10</v>
      </c>
      <c r="E17" s="3">
        <v>11</v>
      </c>
      <c r="F17">
        <f>5383+1567+(1+0)</f>
        <v>6951</v>
      </c>
      <c r="G17">
        <f>5383+1551+(1+0)</f>
        <v>6935</v>
      </c>
      <c r="H17">
        <f>5383+1578+(1+0)</f>
        <v>6962</v>
      </c>
      <c r="K17">
        <f>1490+2420+2110+1330+551+(-15+0+0+0+0)</f>
        <v>7886</v>
      </c>
    </row>
    <row r="18" spans="1:11" ht="15">
      <c r="A18" t="s">
        <v>18</v>
      </c>
      <c r="B18">
        <v>2</v>
      </c>
      <c r="C18">
        <v>533</v>
      </c>
      <c r="E18" s="3">
        <v>12</v>
      </c>
      <c r="K18">
        <f>1490+2420+2110+1120+735+(-15+0+0+0+0)</f>
        <v>7860</v>
      </c>
    </row>
    <row r="19" spans="1:11" ht="15">
      <c r="A19" t="s">
        <v>19</v>
      </c>
      <c r="B19">
        <v>2</v>
      </c>
      <c r="C19">
        <v>540</v>
      </c>
      <c r="E19" s="3">
        <v>13</v>
      </c>
      <c r="K19">
        <f>1490+2420+2110+1120+774+(-15+0+0+0+0)</f>
        <v>7899</v>
      </c>
    </row>
    <row r="20" spans="1:11" ht="15">
      <c r="A20" t="s">
        <v>21</v>
      </c>
      <c r="B20">
        <v>2</v>
      </c>
      <c r="C20">
        <v>551</v>
      </c>
      <c r="E20" s="3">
        <v>14</v>
      </c>
      <c r="K20">
        <f>1490+2420+2110+1120+855+(-15+0+0+0+0)</f>
        <v>7980</v>
      </c>
    </row>
    <row r="21" spans="1:3" ht="15">
      <c r="A21" t="s">
        <v>20</v>
      </c>
      <c r="B21">
        <v>2</v>
      </c>
      <c r="C21">
        <v>565</v>
      </c>
    </row>
    <row r="22" spans="1:3" ht="15">
      <c r="A22" t="s">
        <v>23</v>
      </c>
      <c r="B22">
        <v>2</v>
      </c>
      <c r="C22">
        <v>591</v>
      </c>
    </row>
    <row r="23" spans="1:3" ht="15">
      <c r="A23" t="s">
        <v>22</v>
      </c>
      <c r="B23">
        <v>2</v>
      </c>
      <c r="C23">
        <v>610</v>
      </c>
    </row>
    <row r="24" spans="1:3" ht="15">
      <c r="A24" t="s">
        <v>24</v>
      </c>
      <c r="B24">
        <v>2</v>
      </c>
      <c r="C24">
        <v>639</v>
      </c>
    </row>
    <row r="25" spans="1:3" ht="15">
      <c r="A25" t="s">
        <v>25</v>
      </c>
      <c r="B25">
        <v>2</v>
      </c>
      <c r="C25">
        <v>644</v>
      </c>
    </row>
    <row r="26" spans="1:3" ht="15">
      <c r="A26" t="s">
        <v>28</v>
      </c>
      <c r="B26">
        <v>2</v>
      </c>
      <c r="C26">
        <v>670</v>
      </c>
    </row>
    <row r="27" spans="1:3" ht="15">
      <c r="A27" t="s">
        <v>27</v>
      </c>
      <c r="B27">
        <v>2</v>
      </c>
      <c r="C27">
        <v>671</v>
      </c>
    </row>
    <row r="28" spans="1:3" ht="15">
      <c r="A28" t="s">
        <v>26</v>
      </c>
      <c r="B28">
        <v>2</v>
      </c>
      <c r="C28">
        <v>675</v>
      </c>
    </row>
    <row r="29" spans="1:3" ht="15">
      <c r="A29" t="s">
        <v>29</v>
      </c>
      <c r="B29">
        <v>2</v>
      </c>
      <c r="C29">
        <v>719</v>
      </c>
    </row>
    <row r="30" spans="1:3" ht="15">
      <c r="A30" t="s">
        <v>31</v>
      </c>
      <c r="B30">
        <v>2</v>
      </c>
      <c r="C30">
        <v>735</v>
      </c>
    </row>
    <row r="31" spans="1:3" ht="15">
      <c r="A31" t="s">
        <v>30</v>
      </c>
      <c r="B31">
        <v>2</v>
      </c>
      <c r="C31">
        <v>737</v>
      </c>
    </row>
    <row r="32" spans="1:3" ht="15">
      <c r="A32" t="s">
        <v>32</v>
      </c>
      <c r="B32">
        <v>2</v>
      </c>
      <c r="C32">
        <v>774</v>
      </c>
    </row>
    <row r="33" spans="1:3" ht="15">
      <c r="A33" t="s">
        <v>33</v>
      </c>
      <c r="B33">
        <v>2</v>
      </c>
      <c r="C33">
        <v>855</v>
      </c>
    </row>
    <row r="34" spans="1:3" ht="15">
      <c r="A34" t="s">
        <v>34</v>
      </c>
      <c r="B34">
        <v>2</v>
      </c>
      <c r="C34">
        <v>893</v>
      </c>
    </row>
    <row r="35" spans="1:3" ht="15">
      <c r="A35" t="s">
        <v>35</v>
      </c>
      <c r="B35">
        <v>2</v>
      </c>
      <c r="C35">
        <v>955</v>
      </c>
    </row>
    <row r="36" spans="1:3" ht="15">
      <c r="A36" t="s">
        <v>36</v>
      </c>
      <c r="B36">
        <v>2</v>
      </c>
      <c r="C36">
        <v>1067</v>
      </c>
    </row>
    <row r="37" spans="1:3" ht="15">
      <c r="A37" t="s">
        <v>37</v>
      </c>
      <c r="B37">
        <v>2</v>
      </c>
      <c r="C37">
        <v>1075</v>
      </c>
    </row>
    <row r="38" spans="1:3" ht="15">
      <c r="A38" t="s">
        <v>38</v>
      </c>
      <c r="B38">
        <v>2</v>
      </c>
      <c r="C38">
        <v>1099</v>
      </c>
    </row>
    <row r="39" spans="1:3" ht="15">
      <c r="A39" t="s">
        <v>132</v>
      </c>
      <c r="B39">
        <v>4</v>
      </c>
      <c r="C39">
        <v>1120</v>
      </c>
    </row>
    <row r="40" spans="1:3" ht="15">
      <c r="A40" t="s">
        <v>39</v>
      </c>
      <c r="B40">
        <v>2</v>
      </c>
      <c r="C40">
        <v>1181</v>
      </c>
    </row>
    <row r="41" spans="1:3" ht="15">
      <c r="A41" t="s">
        <v>40</v>
      </c>
      <c r="B41">
        <v>2</v>
      </c>
      <c r="C41">
        <v>1220</v>
      </c>
    </row>
    <row r="42" spans="1:3" ht="15">
      <c r="A42" t="s">
        <v>134</v>
      </c>
      <c r="B42">
        <v>8</v>
      </c>
      <c r="C42">
        <v>1330</v>
      </c>
    </row>
    <row r="43" spans="1:3" ht="15">
      <c r="A43" t="s">
        <v>43</v>
      </c>
      <c r="B43">
        <v>2</v>
      </c>
      <c r="C43">
        <v>1363</v>
      </c>
    </row>
    <row r="44" spans="1:3" ht="15">
      <c r="A44" t="s">
        <v>44</v>
      </c>
      <c r="B44">
        <v>2</v>
      </c>
      <c r="C44">
        <v>1419</v>
      </c>
    </row>
    <row r="45" spans="1:3" ht="15">
      <c r="A45" t="s">
        <v>47</v>
      </c>
      <c r="B45">
        <v>2</v>
      </c>
      <c r="C45">
        <v>1478</v>
      </c>
    </row>
    <row r="46" spans="1:3" ht="15">
      <c r="A46" t="s">
        <v>48</v>
      </c>
      <c r="B46">
        <v>2</v>
      </c>
      <c r="C46">
        <v>1551</v>
      </c>
    </row>
    <row r="47" spans="1:3" ht="15">
      <c r="A47" t="s">
        <v>49</v>
      </c>
      <c r="B47">
        <v>2</v>
      </c>
      <c r="C47">
        <v>1567</v>
      </c>
    </row>
    <row r="48" spans="1:3" ht="15">
      <c r="A48" t="s">
        <v>50</v>
      </c>
      <c r="B48">
        <v>2</v>
      </c>
      <c r="C48">
        <v>1578</v>
      </c>
    </row>
    <row r="49" spans="1:3" ht="15">
      <c r="A49" t="s">
        <v>51</v>
      </c>
      <c r="B49">
        <v>2</v>
      </c>
      <c r="C49">
        <v>1643</v>
      </c>
    </row>
    <row r="50" spans="1:3" ht="15">
      <c r="A50" t="s">
        <v>52</v>
      </c>
      <c r="B50">
        <v>2</v>
      </c>
      <c r="C50">
        <v>1646</v>
      </c>
    </row>
    <row r="51" spans="1:3" ht="15">
      <c r="A51" t="s">
        <v>53</v>
      </c>
      <c r="B51">
        <v>2</v>
      </c>
      <c r="C51">
        <v>1722</v>
      </c>
    </row>
    <row r="52" spans="1:3" ht="15">
      <c r="A52" t="s">
        <v>56</v>
      </c>
      <c r="B52">
        <v>2</v>
      </c>
      <c r="C52">
        <v>1734</v>
      </c>
    </row>
    <row r="53" spans="1:3" ht="15">
      <c r="A53" t="s">
        <v>54</v>
      </c>
      <c r="B53">
        <v>2</v>
      </c>
      <c r="C53">
        <v>1737</v>
      </c>
    </row>
    <row r="54" spans="1:3" ht="15">
      <c r="A54" t="s">
        <v>55</v>
      </c>
      <c r="B54">
        <v>2</v>
      </c>
      <c r="C54">
        <v>1740</v>
      </c>
    </row>
    <row r="55" spans="1:3" ht="15">
      <c r="A55" t="s">
        <v>57</v>
      </c>
      <c r="B55">
        <v>2</v>
      </c>
      <c r="C55">
        <v>1846</v>
      </c>
    </row>
    <row r="56" spans="1:3" ht="15">
      <c r="A56" t="s">
        <v>58</v>
      </c>
      <c r="B56">
        <v>2</v>
      </c>
      <c r="C56">
        <v>2081</v>
      </c>
    </row>
    <row r="58" ht="15">
      <c r="A58" s="4" t="s">
        <v>59</v>
      </c>
    </row>
    <row r="59" spans="1:3" ht="15">
      <c r="A59" s="3" t="s">
        <v>8</v>
      </c>
      <c r="B59" s="5" t="s">
        <v>9</v>
      </c>
      <c r="C59" s="5" t="s">
        <v>10</v>
      </c>
    </row>
    <row r="60" spans="1:3" ht="15">
      <c r="A60" t="s">
        <v>60</v>
      </c>
      <c r="B60">
        <v>2</v>
      </c>
      <c r="C60">
        <v>439</v>
      </c>
    </row>
    <row r="61" spans="1:3" ht="15">
      <c r="A61" t="s">
        <v>61</v>
      </c>
      <c r="B61">
        <v>2</v>
      </c>
      <c r="C61">
        <v>447</v>
      </c>
    </row>
    <row r="62" spans="1:3" ht="15">
      <c r="A62" t="s">
        <v>62</v>
      </c>
      <c r="B62">
        <v>2</v>
      </c>
      <c r="C62">
        <v>464</v>
      </c>
    </row>
    <row r="63" spans="1:3" ht="15">
      <c r="A63" t="s">
        <v>63</v>
      </c>
      <c r="B63">
        <v>2</v>
      </c>
      <c r="C63">
        <v>507</v>
      </c>
    </row>
    <row r="64" spans="1:3" ht="15">
      <c r="A64" t="s">
        <v>64</v>
      </c>
      <c r="B64">
        <v>2</v>
      </c>
      <c r="C64">
        <v>1090</v>
      </c>
    </row>
    <row r="65" spans="1:3" ht="15">
      <c r="A65" t="s">
        <v>65</v>
      </c>
      <c r="B65">
        <v>2</v>
      </c>
      <c r="C65">
        <v>1074</v>
      </c>
    </row>
    <row r="66" spans="1:3" ht="15">
      <c r="A66" t="s">
        <v>135</v>
      </c>
      <c r="B66">
        <v>6</v>
      </c>
      <c r="C66">
        <v>2110</v>
      </c>
    </row>
    <row r="67" spans="1:3" ht="15">
      <c r="A67" t="s">
        <v>66</v>
      </c>
      <c r="B67">
        <v>2</v>
      </c>
      <c r="C67">
        <v>2126</v>
      </c>
    </row>
    <row r="68" spans="1:3" ht="15">
      <c r="A68" t="s">
        <v>67</v>
      </c>
      <c r="B68">
        <v>2</v>
      </c>
      <c r="C68">
        <v>2157</v>
      </c>
    </row>
    <row r="69" spans="1:3" ht="15">
      <c r="A69" t="s">
        <v>69</v>
      </c>
      <c r="B69">
        <v>2</v>
      </c>
      <c r="C69">
        <v>2228</v>
      </c>
    </row>
    <row r="71" ht="15">
      <c r="A71" s="4" t="s">
        <v>70</v>
      </c>
    </row>
    <row r="72" spans="1:3" ht="15">
      <c r="A72" s="3" t="s">
        <v>8</v>
      </c>
      <c r="B72" s="5" t="s">
        <v>9</v>
      </c>
      <c r="C72" s="5" t="s">
        <v>10</v>
      </c>
    </row>
    <row r="73" spans="1:12" ht="15">
      <c r="A73" s="9" t="s">
        <v>71</v>
      </c>
      <c r="B73" s="9">
        <v>2</v>
      </c>
      <c r="C73" s="9">
        <v>512</v>
      </c>
      <c r="D73" s="7" t="s">
        <v>109</v>
      </c>
      <c r="E73" s="7" t="s">
        <v>110</v>
      </c>
      <c r="F73" s="7" t="s">
        <v>111</v>
      </c>
      <c r="G73" s="7" t="s">
        <v>112</v>
      </c>
      <c r="H73" s="7" t="s">
        <v>113</v>
      </c>
      <c r="I73" s="8" t="s">
        <v>114</v>
      </c>
      <c r="J73" s="9"/>
      <c r="K73" s="9"/>
      <c r="L73" s="9"/>
    </row>
    <row r="74" spans="1:10" ht="15">
      <c r="A74" s="9" t="s">
        <v>72</v>
      </c>
      <c r="B74" s="9">
        <v>2</v>
      </c>
      <c r="C74" s="9">
        <v>521</v>
      </c>
      <c r="D74" s="10" t="s">
        <v>115</v>
      </c>
      <c r="E74" s="11">
        <v>20</v>
      </c>
      <c r="F74" s="11">
        <v>15</v>
      </c>
      <c r="G74" s="11">
        <v>15</v>
      </c>
      <c r="H74" s="11">
        <v>30</v>
      </c>
      <c r="I74" s="12">
        <f>H74+G74+F74+E74</f>
        <v>80</v>
      </c>
      <c r="J74" t="s">
        <v>116</v>
      </c>
    </row>
    <row r="75" spans="1:8" ht="15">
      <c r="A75" s="9" t="s">
        <v>73</v>
      </c>
      <c r="B75" s="9">
        <v>2</v>
      </c>
      <c r="C75" s="9">
        <v>539</v>
      </c>
      <c r="D75" s="13" t="s">
        <v>117</v>
      </c>
      <c r="H75" s="14" t="s">
        <v>118</v>
      </c>
    </row>
    <row r="76" spans="1:3" ht="15">
      <c r="A76" s="9" t="s">
        <v>74</v>
      </c>
      <c r="B76" s="9">
        <v>2</v>
      </c>
      <c r="C76" s="9">
        <v>580</v>
      </c>
    </row>
    <row r="77" spans="1:3" ht="15">
      <c r="A77" t="s">
        <v>75</v>
      </c>
      <c r="B77">
        <v>2</v>
      </c>
      <c r="C77">
        <v>1090</v>
      </c>
    </row>
    <row r="78" spans="1:3" ht="15">
      <c r="A78" t="s">
        <v>76</v>
      </c>
      <c r="B78">
        <v>2</v>
      </c>
      <c r="C78">
        <v>1058</v>
      </c>
    </row>
    <row r="79" spans="1:3" ht="15">
      <c r="A79" t="s">
        <v>77</v>
      </c>
      <c r="B79">
        <v>4</v>
      </c>
      <c r="C79">
        <v>1090</v>
      </c>
    </row>
    <row r="80" spans="1:3" ht="15">
      <c r="A80" t="s">
        <v>78</v>
      </c>
      <c r="B80">
        <v>2</v>
      </c>
      <c r="C80">
        <v>1570</v>
      </c>
    </row>
    <row r="81" spans="1:3" ht="15">
      <c r="A81" t="s">
        <v>79</v>
      </c>
      <c r="B81">
        <v>2</v>
      </c>
      <c r="C81">
        <v>1550</v>
      </c>
    </row>
    <row r="82" spans="1:3" ht="15">
      <c r="A82" t="s">
        <v>80</v>
      </c>
      <c r="B82">
        <v>2</v>
      </c>
      <c r="C82">
        <v>1570</v>
      </c>
    </row>
    <row r="83" spans="1:3" ht="15">
      <c r="A83" t="s">
        <v>81</v>
      </c>
      <c r="B83">
        <v>2</v>
      </c>
      <c r="C83">
        <v>1550</v>
      </c>
    </row>
    <row r="84" spans="1:3" ht="15">
      <c r="A84" t="s">
        <v>82</v>
      </c>
      <c r="B84">
        <v>2</v>
      </c>
      <c r="C84">
        <v>2264</v>
      </c>
    </row>
    <row r="85" spans="1:3" ht="15">
      <c r="A85" t="s">
        <v>83</v>
      </c>
      <c r="B85">
        <v>2</v>
      </c>
      <c r="C85">
        <v>2408</v>
      </c>
    </row>
    <row r="86" spans="1:3" ht="15">
      <c r="A86" t="s">
        <v>84</v>
      </c>
      <c r="B86">
        <v>2</v>
      </c>
      <c r="C86">
        <v>2455</v>
      </c>
    </row>
    <row r="87" spans="1:3" ht="15">
      <c r="A87" t="s">
        <v>85</v>
      </c>
      <c r="B87">
        <v>2</v>
      </c>
      <c r="C87">
        <v>2663</v>
      </c>
    </row>
    <row r="88" spans="1:3" ht="15">
      <c r="A88" t="s">
        <v>86</v>
      </c>
      <c r="B88">
        <v>2</v>
      </c>
      <c r="C88">
        <v>2684</v>
      </c>
    </row>
    <row r="89" spans="1:3" ht="15">
      <c r="A89" t="s">
        <v>87</v>
      </c>
      <c r="B89">
        <v>2</v>
      </c>
      <c r="C89">
        <v>2727</v>
      </c>
    </row>
    <row r="90" spans="1:3" ht="15">
      <c r="A90" t="s">
        <v>88</v>
      </c>
      <c r="B90">
        <v>2</v>
      </c>
      <c r="C90">
        <v>2747</v>
      </c>
    </row>
    <row r="92" ht="15">
      <c r="A92" s="4" t="s">
        <v>89</v>
      </c>
    </row>
    <row r="93" spans="1:3" ht="15">
      <c r="A93" s="3" t="s">
        <v>8</v>
      </c>
      <c r="B93" s="5" t="s">
        <v>9</v>
      </c>
      <c r="C93" s="5" t="s">
        <v>10</v>
      </c>
    </row>
    <row r="94" spans="1:3" ht="15">
      <c r="A94" t="s">
        <v>90</v>
      </c>
      <c r="B94">
        <v>2</v>
      </c>
      <c r="C94">
        <v>1404</v>
      </c>
    </row>
    <row r="95" spans="1:3" ht="15">
      <c r="A95" t="s">
        <v>91</v>
      </c>
      <c r="B95">
        <v>2</v>
      </c>
      <c r="C95">
        <v>1388</v>
      </c>
    </row>
    <row r="96" spans="1:3" ht="15">
      <c r="A96" t="s">
        <v>92</v>
      </c>
      <c r="B96">
        <v>2</v>
      </c>
      <c r="C96">
        <v>2746</v>
      </c>
    </row>
    <row r="97" spans="1:3" ht="15">
      <c r="A97" t="s">
        <v>93</v>
      </c>
      <c r="B97">
        <v>2</v>
      </c>
      <c r="C97">
        <v>2811</v>
      </c>
    </row>
    <row r="98" spans="1:12" ht="15">
      <c r="A98" s="9" t="s">
        <v>94</v>
      </c>
      <c r="B98" s="9">
        <v>2</v>
      </c>
      <c r="C98" s="9">
        <v>2968</v>
      </c>
      <c r="D98" s="7" t="s">
        <v>109</v>
      </c>
      <c r="E98" s="7" t="s">
        <v>110</v>
      </c>
      <c r="F98" s="7" t="s">
        <v>111</v>
      </c>
      <c r="G98" s="7" t="s">
        <v>112</v>
      </c>
      <c r="H98" s="7" t="s">
        <v>113</v>
      </c>
      <c r="I98" s="8" t="s">
        <v>114</v>
      </c>
      <c r="J98" s="9"/>
      <c r="K98" s="9"/>
      <c r="L98" s="9"/>
    </row>
    <row r="99" spans="1:10" ht="15">
      <c r="A99" s="9" t="s">
        <v>106</v>
      </c>
      <c r="B99" s="9">
        <v>2</v>
      </c>
      <c r="C99" s="9">
        <v>2984</v>
      </c>
      <c r="D99" s="10" t="s">
        <v>119</v>
      </c>
      <c r="E99" s="11">
        <v>20</v>
      </c>
      <c r="F99" s="11">
        <v>25</v>
      </c>
      <c r="G99" s="11">
        <v>15</v>
      </c>
      <c r="H99" s="11">
        <v>50</v>
      </c>
      <c r="I99" s="12">
        <f>H99+G99+F99+E99</f>
        <v>110</v>
      </c>
      <c r="J99" t="s">
        <v>116</v>
      </c>
    </row>
    <row r="100" spans="1:8" ht="15">
      <c r="A100" t="s">
        <v>107</v>
      </c>
      <c r="B100">
        <v>2</v>
      </c>
      <c r="C100">
        <v>2984</v>
      </c>
      <c r="D100" s="13" t="s">
        <v>120</v>
      </c>
      <c r="H100" s="14" t="s">
        <v>118</v>
      </c>
    </row>
    <row r="101" spans="1:3" ht="15">
      <c r="A101" t="s">
        <v>95</v>
      </c>
      <c r="B101">
        <v>2</v>
      </c>
      <c r="C101">
        <v>2968</v>
      </c>
    </row>
    <row r="102" spans="1:3" ht="15">
      <c r="A102" t="s">
        <v>96</v>
      </c>
      <c r="B102">
        <v>2</v>
      </c>
      <c r="C102">
        <v>5383</v>
      </c>
    </row>
    <row r="104" ht="15">
      <c r="A104" s="4" t="s">
        <v>97</v>
      </c>
    </row>
    <row r="105" spans="1:3" ht="15">
      <c r="A105" s="3" t="s">
        <v>8</v>
      </c>
      <c r="B105" s="5" t="s">
        <v>9</v>
      </c>
      <c r="C105" s="5" t="s">
        <v>10</v>
      </c>
    </row>
    <row r="106" spans="1:3" s="15" customFormat="1" ht="15">
      <c r="A106" s="15" t="s">
        <v>98</v>
      </c>
      <c r="B106" s="15">
        <v>2</v>
      </c>
      <c r="C106" s="15">
        <v>4990</v>
      </c>
    </row>
    <row r="107" spans="1:3" s="15" customFormat="1" ht="15">
      <c r="A107" s="15" t="s">
        <v>99</v>
      </c>
      <c r="B107" s="15">
        <v>2</v>
      </c>
      <c r="C107" s="15">
        <v>5082</v>
      </c>
    </row>
    <row r="108" spans="1:3" ht="15">
      <c r="A108" t="s">
        <v>100</v>
      </c>
      <c r="B108">
        <v>2</v>
      </c>
      <c r="C108">
        <v>5111</v>
      </c>
    </row>
    <row r="109" spans="1:3" ht="15">
      <c r="A109" t="s">
        <v>101</v>
      </c>
      <c r="B109">
        <v>2</v>
      </c>
      <c r="C109">
        <v>5100</v>
      </c>
    </row>
    <row r="111" ht="15">
      <c r="A111" s="4" t="s">
        <v>102</v>
      </c>
    </row>
    <row r="112" spans="1:3" ht="15">
      <c r="A112" s="3" t="s">
        <v>8</v>
      </c>
      <c r="B112" s="5" t="s">
        <v>9</v>
      </c>
      <c r="C112" s="5" t="s">
        <v>10</v>
      </c>
    </row>
    <row r="113" spans="1:3" s="15" customFormat="1" ht="15">
      <c r="A113" s="15" t="s">
        <v>103</v>
      </c>
      <c r="B113" s="15">
        <v>2</v>
      </c>
      <c r="C113" s="15">
        <v>4310</v>
      </c>
    </row>
    <row r="115" ht="15">
      <c r="A115" s="4" t="s">
        <v>104</v>
      </c>
    </row>
    <row r="116" spans="1:3" ht="15">
      <c r="A116" s="3" t="s">
        <v>8</v>
      </c>
      <c r="B116" s="5" t="s">
        <v>9</v>
      </c>
      <c r="C116" s="5" t="s">
        <v>10</v>
      </c>
    </row>
    <row r="117" spans="1:3" ht="15">
      <c r="A117" t="s">
        <v>105</v>
      </c>
      <c r="B117">
        <v>2</v>
      </c>
      <c r="C117">
        <v>2420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2010-06-25T15:17:07Z</dcterms:created>
  <dcterms:modified xsi:type="dcterms:W3CDTF">2010-08-20T08:25:16Z</dcterms:modified>
  <cp:category/>
  <cp:version/>
  <cp:contentType/>
  <cp:contentStatus/>
</cp:coreProperties>
</file>