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745" yWindow="30" windowWidth="10290" windowHeight="7635"/>
  </bookViews>
  <sheets>
    <sheet name="Line details" sheetId="1" r:id="rId1"/>
    <sheet name="DECAL" sheetId="4" r:id="rId2"/>
    <sheet name="LINE CHECK" sheetId="5" r:id="rId3"/>
  </sheets>
  <externalReferences>
    <externalReference r:id="rId4"/>
  </externalReferences>
  <definedNames>
    <definedName name="_xlnm.Print_Area" localSheetId="2">'LINE CHECK'!$A$2:$P$24</definedName>
    <definedName name="_xlnm.Print_Area" localSheetId="0">'Line details'!$A$1:$D$339</definedName>
  </definedNames>
  <calcPr calcId="114210" concurrentCalc="0"/>
</workbook>
</file>

<file path=xl/calcChain.xml><?xml version="1.0" encoding="utf-8"?>
<calcChain xmlns="http://schemas.openxmlformats.org/spreadsheetml/2006/main">
  <c r="C319" i="1"/>
  <c r="D319"/>
  <c r="P33"/>
  <c r="C282"/>
  <c r="R37"/>
  <c r="C288"/>
  <c r="R31"/>
  <c r="Q32"/>
  <c r="T42"/>
  <c r="T41"/>
  <c r="T40"/>
  <c r="T39"/>
  <c r="T38"/>
  <c r="T37"/>
  <c r="T36"/>
  <c r="T35"/>
  <c r="T34"/>
  <c r="T33"/>
  <c r="T32"/>
  <c r="T31"/>
  <c r="Q36"/>
  <c r="Q38"/>
  <c r="P38"/>
  <c r="S36"/>
  <c r="S35"/>
  <c r="R36"/>
  <c r="R35"/>
  <c r="R39"/>
  <c r="C17"/>
  <c r="T81"/>
  <c r="T82"/>
  <c r="S38"/>
  <c r="S60"/>
  <c r="S76"/>
  <c r="K18" i="5"/>
  <c r="S37" i="1"/>
  <c r="S33"/>
  <c r="S31"/>
  <c r="R44"/>
  <c r="R43"/>
  <c r="R42"/>
  <c r="R64"/>
  <c r="R80"/>
  <c r="H22" i="5"/>
  <c r="R40" i="1"/>
  <c r="R38"/>
  <c r="R59"/>
  <c r="R75"/>
  <c r="H17" i="5"/>
  <c r="R57" i="1"/>
  <c r="R73"/>
  <c r="H15" i="5"/>
  <c r="R34" i="1"/>
  <c r="R32"/>
  <c r="Q37"/>
  <c r="Q58"/>
  <c r="Q74"/>
  <c r="E16" i="5"/>
  <c r="Q35" i="1"/>
  <c r="Q34"/>
  <c r="Q56"/>
  <c r="Q72"/>
  <c r="E14" i="5"/>
  <c r="Q33" i="1"/>
  <c r="P32"/>
  <c r="P44"/>
  <c r="P43"/>
  <c r="P42"/>
  <c r="P41"/>
  <c r="P40"/>
  <c r="P39"/>
  <c r="P37"/>
  <c r="P59"/>
  <c r="P75"/>
  <c r="B17" i="5"/>
  <c r="P36" i="1"/>
  <c r="P35"/>
  <c r="P57"/>
  <c r="P73"/>
  <c r="B15" i="5"/>
  <c r="P34" i="1"/>
  <c r="Q31"/>
  <c r="P31"/>
  <c r="R66"/>
  <c r="R82"/>
  <c r="H24" i="5"/>
  <c r="P66" i="1"/>
  <c r="P82"/>
  <c r="B24" i="5"/>
  <c r="R65" i="1"/>
  <c r="R81"/>
  <c r="H23" i="5"/>
  <c r="P65" i="1"/>
  <c r="P81"/>
  <c r="B23" i="5"/>
  <c r="T64" i="1"/>
  <c r="T80"/>
  <c r="N22" i="5"/>
  <c r="P64" i="1"/>
  <c r="P80"/>
  <c r="B22" i="5"/>
  <c r="T63" i="1"/>
  <c r="T79"/>
  <c r="N21" i="5"/>
  <c r="R63" i="1"/>
  <c r="P63"/>
  <c r="P79"/>
  <c r="B21" i="5"/>
  <c r="T62" i="1"/>
  <c r="T78"/>
  <c r="N20" i="5"/>
  <c r="R62" i="1"/>
  <c r="R78"/>
  <c r="H20" i="5"/>
  <c r="P62" i="1"/>
  <c r="P78"/>
  <c r="B20" i="5"/>
  <c r="T61" i="1"/>
  <c r="T77"/>
  <c r="N19" i="5"/>
  <c r="R61" i="1"/>
  <c r="R77"/>
  <c r="H19" i="5"/>
  <c r="P61" i="1"/>
  <c r="P77"/>
  <c r="B19" i="5"/>
  <c r="T60" i="1"/>
  <c r="T76"/>
  <c r="N18" i="5"/>
  <c r="R60" i="1"/>
  <c r="R76"/>
  <c r="H18" i="5"/>
  <c r="Q60" i="1"/>
  <c r="Q76"/>
  <c r="E18" i="5"/>
  <c r="P60" i="1"/>
  <c r="P76"/>
  <c r="B18" i="5"/>
  <c r="T59" i="1"/>
  <c r="T75"/>
  <c r="N17" i="5"/>
  <c r="S59" i="1"/>
  <c r="S75"/>
  <c r="K17" i="5"/>
  <c r="Q59" i="1"/>
  <c r="Q75"/>
  <c r="E17" i="5"/>
  <c r="T58" i="1"/>
  <c r="T74"/>
  <c r="N16" i="5"/>
  <c r="S58" i="1"/>
  <c r="S74"/>
  <c r="K16" i="5"/>
  <c r="R58" i="1"/>
  <c r="R74"/>
  <c r="H16" i="5"/>
  <c r="P58" i="1"/>
  <c r="P74"/>
  <c r="B16" i="5"/>
  <c r="T57" i="1"/>
  <c r="T73"/>
  <c r="N15" i="5"/>
  <c r="S57" i="1"/>
  <c r="S73"/>
  <c r="K15" i="5"/>
  <c r="Q57" i="1"/>
  <c r="Q73"/>
  <c r="E15" i="5"/>
  <c r="T56" i="1"/>
  <c r="T72"/>
  <c r="N14" i="5"/>
  <c r="S56" i="1"/>
  <c r="R56"/>
  <c r="R72"/>
  <c r="H14" i="5"/>
  <c r="P56" i="1"/>
  <c r="P72"/>
  <c r="B14" i="5"/>
  <c r="T55" i="1"/>
  <c r="T71"/>
  <c r="N13" i="5"/>
  <c r="S55" i="1"/>
  <c r="S71"/>
  <c r="K13" i="5"/>
  <c r="R55" i="1"/>
  <c r="Q55"/>
  <c r="Q71"/>
  <c r="E13" i="5"/>
  <c r="P55" i="1"/>
  <c r="P71"/>
  <c r="B13" i="5"/>
  <c r="T54" i="1"/>
  <c r="T70"/>
  <c r="N12" i="5"/>
  <c r="S54" i="1"/>
  <c r="R54"/>
  <c r="R70"/>
  <c r="H12" i="5"/>
  <c r="Q54" i="1"/>
  <c r="Q70"/>
  <c r="E12" i="5"/>
  <c r="P54" i="1"/>
  <c r="P70"/>
  <c r="B12" i="5"/>
  <c r="T53" i="1"/>
  <c r="T69"/>
  <c r="N11" i="5"/>
  <c r="S53" i="1"/>
  <c r="S69"/>
  <c r="K11" i="5"/>
  <c r="R53" i="1"/>
  <c r="R69"/>
  <c r="H11" i="5"/>
  <c r="Q53" i="1"/>
  <c r="Q69"/>
  <c r="E11" i="5"/>
  <c r="P53" i="1"/>
  <c r="P69"/>
  <c r="B11" i="5"/>
  <c r="B20" i="4"/>
  <c r="A19"/>
  <c r="B19"/>
  <c r="B18"/>
  <c r="B17"/>
  <c r="E31"/>
  <c r="F31"/>
  <c r="F29"/>
  <c r="F27"/>
  <c r="F24"/>
  <c r="G24"/>
  <c r="F25"/>
  <c r="G25"/>
  <c r="F23"/>
  <c r="G23"/>
  <c r="F19"/>
  <c r="G19"/>
  <c r="F20"/>
  <c r="G20"/>
  <c r="F21"/>
  <c r="G21"/>
  <c r="E22"/>
  <c r="F22"/>
  <c r="G22"/>
  <c r="F18"/>
  <c r="G18"/>
  <c r="J28"/>
  <c r="K28"/>
  <c r="J29"/>
  <c r="K29"/>
  <c r="J30"/>
  <c r="K30"/>
  <c r="J31"/>
  <c r="K31"/>
  <c r="J32"/>
  <c r="K32"/>
  <c r="J27"/>
  <c r="K27"/>
  <c r="J20"/>
  <c r="K20"/>
  <c r="J21"/>
  <c r="K21"/>
  <c r="J22"/>
  <c r="K22"/>
  <c r="J23"/>
  <c r="K23"/>
  <c r="J24"/>
  <c r="K24"/>
  <c r="J25"/>
  <c r="K25"/>
  <c r="I26"/>
  <c r="J26"/>
  <c r="K26"/>
  <c r="I18"/>
  <c r="J18"/>
  <c r="K18"/>
  <c r="J19"/>
  <c r="K19"/>
  <c r="N30"/>
  <c r="O30"/>
  <c r="N31"/>
  <c r="O31"/>
  <c r="N32"/>
  <c r="O32"/>
  <c r="J17"/>
  <c r="K17"/>
  <c r="N27"/>
  <c r="O27"/>
  <c r="M28"/>
  <c r="N28"/>
  <c r="O28"/>
  <c r="N29"/>
  <c r="O29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17"/>
  <c r="O17"/>
  <c r="B16"/>
  <c r="C16"/>
  <c r="B12"/>
  <c r="C12"/>
  <c r="B13"/>
  <c r="C13"/>
  <c r="B14"/>
  <c r="C14"/>
  <c r="A15"/>
  <c r="B15"/>
  <c r="C15"/>
  <c r="B2"/>
  <c r="C2"/>
  <c r="B3"/>
  <c r="C3"/>
  <c r="B4"/>
  <c r="C4"/>
  <c r="B5"/>
  <c r="C5"/>
  <c r="B6"/>
  <c r="C6"/>
  <c r="B7"/>
  <c r="C7"/>
  <c r="B8"/>
  <c r="C8"/>
  <c r="B9"/>
  <c r="C9"/>
  <c r="B10"/>
  <c r="C10"/>
  <c r="B11"/>
  <c r="C11"/>
  <c r="F12"/>
  <c r="G12"/>
  <c r="F13"/>
  <c r="G13"/>
  <c r="F14"/>
  <c r="G14"/>
  <c r="F15"/>
  <c r="G15"/>
  <c r="F16"/>
  <c r="G16"/>
  <c r="B1"/>
  <c r="C1"/>
  <c r="F11"/>
  <c r="G11"/>
  <c r="F9"/>
  <c r="G9"/>
  <c r="F2"/>
  <c r="G2"/>
  <c r="F3"/>
  <c r="G3"/>
  <c r="F4"/>
  <c r="G4"/>
  <c r="F5"/>
  <c r="G5"/>
  <c r="F6"/>
  <c r="G6"/>
  <c r="F7"/>
  <c r="G7"/>
  <c r="E8"/>
  <c r="F8"/>
  <c r="G8"/>
  <c r="J15"/>
  <c r="K15"/>
  <c r="J16"/>
  <c r="K16"/>
  <c r="F1"/>
  <c r="G1"/>
  <c r="J14"/>
  <c r="K14"/>
  <c r="J8"/>
  <c r="K8"/>
  <c r="J9"/>
  <c r="K9"/>
  <c r="J10"/>
  <c r="K10"/>
  <c r="J11"/>
  <c r="K11"/>
  <c r="J12"/>
  <c r="K12"/>
  <c r="I13"/>
  <c r="J13"/>
  <c r="K13"/>
  <c r="J2"/>
  <c r="K2"/>
  <c r="J3"/>
  <c r="K3"/>
  <c r="J4"/>
  <c r="K4"/>
  <c r="J5"/>
  <c r="K5"/>
  <c r="I6"/>
  <c r="J6"/>
  <c r="K6"/>
  <c r="J7"/>
  <c r="K7"/>
  <c r="N4"/>
  <c r="O4"/>
  <c r="N5"/>
  <c r="O5"/>
  <c r="N6"/>
  <c r="O6"/>
  <c r="N7"/>
  <c r="O7"/>
  <c r="N8"/>
  <c r="O8"/>
  <c r="N9"/>
  <c r="O9"/>
  <c r="N10"/>
  <c r="O10"/>
  <c r="N11"/>
  <c r="O11"/>
  <c r="N12"/>
  <c r="O12"/>
  <c r="N13"/>
  <c r="O13"/>
  <c r="N14"/>
  <c r="O14"/>
  <c r="N15"/>
  <c r="O15"/>
  <c r="N16"/>
  <c r="O16"/>
  <c r="J1"/>
  <c r="K1"/>
  <c r="N3"/>
  <c r="O3"/>
  <c r="G26"/>
  <c r="F26"/>
  <c r="E26"/>
  <c r="O1"/>
  <c r="D295" i="1"/>
  <c r="A18" i="4"/>
  <c r="D294" i="1"/>
  <c r="A17" i="4"/>
  <c r="D288" i="1"/>
  <c r="E30" i="4"/>
  <c r="D287" i="1"/>
  <c r="E29" i="4"/>
  <c r="D282" i="1"/>
  <c r="E27" i="4"/>
  <c r="D247" i="1"/>
  <c r="E24" i="4"/>
  <c r="D248" i="1"/>
  <c r="E25" i="4"/>
  <c r="D246" i="1"/>
  <c r="E23" i="4"/>
  <c r="D239" i="1"/>
  <c r="E19" i="4"/>
  <c r="D240" i="1"/>
  <c r="E20" i="4"/>
  <c r="D241" i="1"/>
  <c r="E21" i="4"/>
  <c r="D238" i="1"/>
  <c r="E18" i="4"/>
  <c r="D229" i="1"/>
  <c r="I28" i="4"/>
  <c r="D230" i="1"/>
  <c r="I29" i="4"/>
  <c r="D231" i="1"/>
  <c r="I30" i="4"/>
  <c r="D232" i="1"/>
  <c r="I31" i="4"/>
  <c r="D233" i="1"/>
  <c r="I32" i="4"/>
  <c r="D228" i="1"/>
  <c r="I27" i="4"/>
  <c r="D190" i="1"/>
  <c r="I20" i="4"/>
  <c r="D191" i="1"/>
  <c r="I21" i="4"/>
  <c r="D192" i="1"/>
  <c r="I22" i="4"/>
  <c r="D193" i="1"/>
  <c r="I23" i="4"/>
  <c r="D194" i="1"/>
  <c r="I24" i="4"/>
  <c r="D195" i="1"/>
  <c r="I25" i="4"/>
  <c r="D189" i="1"/>
  <c r="I19" i="4"/>
  <c r="D181" i="1"/>
  <c r="M30" i="4"/>
  <c r="D182" i="1"/>
  <c r="M31" i="4"/>
  <c r="D183" i="1"/>
  <c r="M32" i="4"/>
  <c r="D184" i="1"/>
  <c r="I17" i="4"/>
  <c r="D180" i="1"/>
  <c r="M29" i="4"/>
  <c r="D165" i="1"/>
  <c r="M17" i="4"/>
  <c r="D166" i="1"/>
  <c r="M18" i="4"/>
  <c r="D167" i="1"/>
  <c r="M19" i="4"/>
  <c r="D168" i="1"/>
  <c r="M20" i="4"/>
  <c r="D169" i="1"/>
  <c r="M21" i="4"/>
  <c r="D170" i="1"/>
  <c r="M22" i="4"/>
  <c r="D171" i="1"/>
  <c r="M23" i="4"/>
  <c r="D172" i="1"/>
  <c r="M24" i="4"/>
  <c r="D173" i="1"/>
  <c r="M25" i="4"/>
  <c r="D174" i="1"/>
  <c r="M26" i="4"/>
  <c r="D175" i="1"/>
  <c r="M27" i="4"/>
  <c r="D164" i="1"/>
  <c r="A16" i="4"/>
  <c r="D112" i="1"/>
  <c r="E12" i="4"/>
  <c r="D113" i="1"/>
  <c r="E13" i="4"/>
  <c r="D114" i="1"/>
  <c r="E14" i="4"/>
  <c r="D115" i="1"/>
  <c r="E15" i="4"/>
  <c r="D116" i="1"/>
  <c r="E16" i="4"/>
  <c r="D117" i="1"/>
  <c r="A1" i="4"/>
  <c r="D118" i="1"/>
  <c r="A2" i="4"/>
  <c r="D119" i="1"/>
  <c r="A3" i="4"/>
  <c r="D120" i="1"/>
  <c r="A4" i="4"/>
  <c r="D121" i="1"/>
  <c r="A5" i="4"/>
  <c r="D122" i="1"/>
  <c r="A6" i="4"/>
  <c r="D123" i="1"/>
  <c r="A7" i="4"/>
  <c r="D124" i="1"/>
  <c r="A8" i="4"/>
  <c r="D125" i="1"/>
  <c r="A9" i="4"/>
  <c r="D126" i="1"/>
  <c r="A10" i="4"/>
  <c r="D127" i="1"/>
  <c r="A11" i="4"/>
  <c r="D128" i="1"/>
  <c r="A12" i="4"/>
  <c r="D129" i="1"/>
  <c r="A13" i="4"/>
  <c r="D130" i="1"/>
  <c r="A14" i="4"/>
  <c r="D111" i="1"/>
  <c r="E11" i="4"/>
  <c r="D107" i="1"/>
  <c r="E9" i="4"/>
  <c r="D77" i="1"/>
  <c r="I15" i="4"/>
  <c r="D78" i="1"/>
  <c r="I16" i="4"/>
  <c r="D79" i="1"/>
  <c r="E1" i="4"/>
  <c r="D80" i="1"/>
  <c r="E2" i="4"/>
  <c r="D81" i="1"/>
  <c r="E3" i="4"/>
  <c r="D82" i="1"/>
  <c r="E4" i="4"/>
  <c r="D83" i="1"/>
  <c r="E5" i="4"/>
  <c r="D84" i="1"/>
  <c r="E6" i="4"/>
  <c r="D85" i="1"/>
  <c r="E7" i="4"/>
  <c r="D76" i="1"/>
  <c r="I14" i="4"/>
  <c r="D67" i="1"/>
  <c r="I8" i="4"/>
  <c r="D68" i="1"/>
  <c r="I9" i="4"/>
  <c r="D69" i="1"/>
  <c r="I10" i="4"/>
  <c r="D70" i="1"/>
  <c r="I11" i="4"/>
  <c r="D71" i="1"/>
  <c r="I12" i="4"/>
  <c r="D66" i="1"/>
  <c r="I7" i="4"/>
  <c r="D44" i="1"/>
  <c r="M4" i="4"/>
  <c r="D45" i="1"/>
  <c r="M5" i="4"/>
  <c r="D46" i="1"/>
  <c r="M6" i="4"/>
  <c r="D47" i="1"/>
  <c r="M7" i="4"/>
  <c r="D48" i="1"/>
  <c r="M8" i="4"/>
  <c r="D49" i="1"/>
  <c r="M9" i="4"/>
  <c r="D50" i="1"/>
  <c r="M10" i="4"/>
  <c r="D51" i="1"/>
  <c r="M11" i="4"/>
  <c r="D52" i="1"/>
  <c r="M12" i="4"/>
  <c r="D53" i="1"/>
  <c r="M13" i="4"/>
  <c r="D54" i="1"/>
  <c r="M14" i="4"/>
  <c r="D55" i="1"/>
  <c r="M15" i="4"/>
  <c r="D56" i="1"/>
  <c r="M16" i="4"/>
  <c r="D57" i="1"/>
  <c r="I1" i="4"/>
  <c r="D58" i="1"/>
  <c r="I2" i="4"/>
  <c r="D59" i="1"/>
  <c r="I3" i="4"/>
  <c r="D60" i="1"/>
  <c r="I4" i="4"/>
  <c r="D61" i="1"/>
  <c r="I5" i="4"/>
  <c r="D43" i="1"/>
  <c r="M3" i="4"/>
  <c r="A20"/>
  <c r="J83" i="1"/>
  <c r="J84"/>
  <c r="J45"/>
  <c r="J44"/>
  <c r="J43"/>
  <c r="J63"/>
  <c r="J80"/>
  <c r="J42"/>
  <c r="J41"/>
  <c r="J40"/>
  <c r="J39"/>
  <c r="J59"/>
  <c r="J76"/>
  <c r="J38"/>
  <c r="J37"/>
  <c r="J36"/>
  <c r="J35"/>
  <c r="J55"/>
  <c r="J72"/>
  <c r="J34"/>
  <c r="I41"/>
  <c r="I61"/>
  <c r="I78"/>
  <c r="I40"/>
  <c r="I39"/>
  <c r="I38"/>
  <c r="I37"/>
  <c r="I57"/>
  <c r="I74"/>
  <c r="I36"/>
  <c r="I35"/>
  <c r="I34"/>
  <c r="H47"/>
  <c r="H67"/>
  <c r="H84"/>
  <c r="H46"/>
  <c r="H45"/>
  <c r="H65"/>
  <c r="H82"/>
  <c r="H44"/>
  <c r="H43"/>
  <c r="H63"/>
  <c r="H80"/>
  <c r="H42"/>
  <c r="H41"/>
  <c r="H61"/>
  <c r="H78"/>
  <c r="H40"/>
  <c r="H39"/>
  <c r="H38"/>
  <c r="H37"/>
  <c r="H57"/>
  <c r="H74"/>
  <c r="H36"/>
  <c r="H35"/>
  <c r="H34"/>
  <c r="G41"/>
  <c r="G61"/>
  <c r="G78"/>
  <c r="G40"/>
  <c r="G39"/>
  <c r="G38"/>
  <c r="G37"/>
  <c r="G57"/>
  <c r="G74"/>
  <c r="G36"/>
  <c r="G35"/>
  <c r="G34"/>
  <c r="F46"/>
  <c r="F45"/>
  <c r="F44"/>
  <c r="F43"/>
  <c r="F42"/>
  <c r="F41"/>
  <c r="F40"/>
  <c r="F60"/>
  <c r="F77"/>
  <c r="F39"/>
  <c r="F38"/>
  <c r="F37"/>
  <c r="F36"/>
  <c r="F56"/>
  <c r="F73"/>
  <c r="F35"/>
  <c r="F34"/>
  <c r="F54"/>
  <c r="F71"/>
  <c r="F47"/>
  <c r="F67"/>
  <c r="F84"/>
  <c r="H66"/>
  <c r="F66"/>
  <c r="F83"/>
  <c r="J65"/>
  <c r="F65"/>
  <c r="F82"/>
  <c r="J64"/>
  <c r="H64"/>
  <c r="F64"/>
  <c r="F81"/>
  <c r="F63"/>
  <c r="F80"/>
  <c r="J62"/>
  <c r="H62"/>
  <c r="F62"/>
  <c r="F79"/>
  <c r="J61"/>
  <c r="F61"/>
  <c r="F78"/>
  <c r="J60"/>
  <c r="I60"/>
  <c r="H60"/>
  <c r="H77"/>
  <c r="G60"/>
  <c r="I59"/>
  <c r="I76"/>
  <c r="H59"/>
  <c r="H76"/>
  <c r="G59"/>
  <c r="G76"/>
  <c r="F59"/>
  <c r="J58"/>
  <c r="J75"/>
  <c r="I58"/>
  <c r="H58"/>
  <c r="H75"/>
  <c r="G58"/>
  <c r="F58"/>
  <c r="F75"/>
  <c r="J57"/>
  <c r="F57"/>
  <c r="F74"/>
  <c r="J56"/>
  <c r="I56"/>
  <c r="I73"/>
  <c r="H56"/>
  <c r="H73"/>
  <c r="G56"/>
  <c r="G73"/>
  <c r="I55"/>
  <c r="I72"/>
  <c r="H55"/>
  <c r="H72"/>
  <c r="G55"/>
  <c r="G72"/>
  <c r="F55"/>
  <c r="F72"/>
  <c r="J54"/>
  <c r="I54"/>
  <c r="I71"/>
  <c r="H54"/>
  <c r="H71"/>
  <c r="G54"/>
  <c r="G71"/>
  <c r="D17"/>
  <c r="M1" i="4"/>
  <c r="G75" i="1"/>
  <c r="I75"/>
  <c r="F76"/>
  <c r="G77"/>
  <c r="I77"/>
  <c r="H79"/>
  <c r="H81"/>
  <c r="H83"/>
  <c r="J74"/>
  <c r="J78"/>
  <c r="J82"/>
  <c r="J71"/>
  <c r="J73"/>
  <c r="J77"/>
  <c r="J79"/>
  <c r="J81"/>
  <c r="F30" i="4"/>
  <c r="R33" i="1"/>
  <c r="R71"/>
  <c r="H13" i="5"/>
  <c r="R41" i="1"/>
  <c r="R79"/>
  <c r="H21" i="5"/>
  <c r="S32" i="1"/>
  <c r="S70"/>
  <c r="K12" i="5"/>
  <c r="S34" i="1"/>
  <c r="S72"/>
  <c r="K14" i="5"/>
</calcChain>
</file>

<file path=xl/sharedStrings.xml><?xml version="1.0" encoding="utf-8"?>
<sst xmlns="http://schemas.openxmlformats.org/spreadsheetml/2006/main" count="511" uniqueCount="182">
  <si>
    <t>Suspension line details</t>
  </si>
  <si>
    <t>Name</t>
  </si>
  <si>
    <t>No.</t>
  </si>
  <si>
    <t>Sewn</t>
  </si>
  <si>
    <t>AM4</t>
  </si>
  <si>
    <t>AM5</t>
  </si>
  <si>
    <t>A4</t>
  </si>
  <si>
    <t>A1</t>
  </si>
  <si>
    <t>AM3</t>
  </si>
  <si>
    <t>AML1</t>
  </si>
  <si>
    <t>B7</t>
  </si>
  <si>
    <t>B6</t>
  </si>
  <si>
    <t>B8</t>
  </si>
  <si>
    <t>B5</t>
  </si>
  <si>
    <t>C8</t>
  </si>
  <si>
    <t>C7</t>
  </si>
  <si>
    <t>C6</t>
  </si>
  <si>
    <t>C5</t>
  </si>
  <si>
    <t>B4</t>
  </si>
  <si>
    <t>B3</t>
  </si>
  <si>
    <t>C4</t>
  </si>
  <si>
    <t>B2</t>
  </si>
  <si>
    <t>C3</t>
  </si>
  <si>
    <t>C2</t>
  </si>
  <si>
    <t>B1</t>
  </si>
  <si>
    <t>C1</t>
  </si>
  <si>
    <t>A10</t>
  </si>
  <si>
    <t>B10</t>
  </si>
  <si>
    <t>B9</t>
  </si>
  <si>
    <t>BM5</t>
  </si>
  <si>
    <t>BMU6</t>
  </si>
  <si>
    <t>BMU2</t>
  </si>
  <si>
    <t>BMU3</t>
  </si>
  <si>
    <t>A11</t>
  </si>
  <si>
    <t>B11</t>
  </si>
  <si>
    <t>KML2</t>
  </si>
  <si>
    <t>KML1</t>
  </si>
  <si>
    <t>KML3</t>
  </si>
  <si>
    <t>AML2</t>
  </si>
  <si>
    <t>BRU3</t>
  </si>
  <si>
    <t>A8b</t>
  </si>
  <si>
    <t>A8a</t>
  </si>
  <si>
    <t>A7b</t>
  </si>
  <si>
    <t>A6b</t>
  </si>
  <si>
    <t>A7a</t>
  </si>
  <si>
    <t>A6a</t>
  </si>
  <si>
    <t>BM4</t>
  </si>
  <si>
    <t>BMU1</t>
  </si>
  <si>
    <t>A7</t>
  </si>
  <si>
    <t>BMU4</t>
  </si>
  <si>
    <t>A9</t>
  </si>
  <si>
    <t>A3b</t>
  </si>
  <si>
    <t>A4b</t>
  </si>
  <si>
    <t>A2b</t>
  </si>
  <si>
    <t>A5b</t>
  </si>
  <si>
    <t>A1b</t>
  </si>
  <si>
    <t>A3a</t>
  </si>
  <si>
    <t>A4a</t>
  </si>
  <si>
    <t>A2a</t>
  </si>
  <si>
    <t>A5a</t>
  </si>
  <si>
    <t>A1a</t>
  </si>
  <si>
    <t>BM3</t>
  </si>
  <si>
    <t>A6</t>
  </si>
  <si>
    <t>A5</t>
  </si>
  <si>
    <t>A8</t>
  </si>
  <si>
    <t>A3</t>
  </si>
  <si>
    <t>A2</t>
  </si>
  <si>
    <t>A14</t>
  </si>
  <si>
    <t>B14</t>
  </si>
  <si>
    <t>AM6</t>
  </si>
  <si>
    <t>K6</t>
  </si>
  <si>
    <t>K7</t>
  </si>
  <si>
    <t>K9</t>
  </si>
  <si>
    <t>K10</t>
  </si>
  <si>
    <t>K11</t>
  </si>
  <si>
    <t>K2</t>
  </si>
  <si>
    <t>K4</t>
  </si>
  <si>
    <t>A13</t>
  </si>
  <si>
    <t>A12</t>
  </si>
  <si>
    <t>B12</t>
  </si>
  <si>
    <t>K8</t>
  </si>
  <si>
    <t>B13</t>
  </si>
  <si>
    <t>K3</t>
  </si>
  <si>
    <t>AM7</t>
  </si>
  <si>
    <t>K5</t>
  </si>
  <si>
    <t>K12</t>
  </si>
  <si>
    <t>K1</t>
  </si>
  <si>
    <t>KMU5</t>
  </si>
  <si>
    <t>KMU6</t>
  </si>
  <si>
    <t>KMU4</t>
  </si>
  <si>
    <t>KMU3</t>
  </si>
  <si>
    <t>KMU2</t>
  </si>
  <si>
    <t>KMU1</t>
  </si>
  <si>
    <t>BR3</t>
  </si>
  <si>
    <t>A</t>
  </si>
  <si>
    <t>B</t>
  </si>
  <si>
    <t>C</t>
  </si>
  <si>
    <t>D</t>
  </si>
  <si>
    <t>F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</si>
  <si>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</si>
  <si>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</si>
  <si>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</si>
  <si>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</si>
  <si>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</si>
  <si>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</si>
  <si>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</si>
  <si>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</si>
  <si>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</si>
  <si>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</si>
  <si>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</si>
  <si>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</si>
  <si>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</si>
  <si>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</si>
  <si>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</si>
  <si>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LIN 10-200-41</t>
  </si>
  <si>
    <t>LIN-8000-050-RED Diagonal cut (caét xeùo)</t>
  </si>
  <si>
    <t>LIN-8000-070-RED Diagonal cut (caét xeùo)</t>
  </si>
  <si>
    <t>LIN-8000-090-RED Diagonal cut (caét xeùo)</t>
  </si>
  <si>
    <t>LIN-8000-190 Red Diagonal cut ( Caét xeùo)</t>
  </si>
  <si>
    <t>Reinforced with 8000-050 inside the loop: Luoàn daây 8000-050 beân trong 2 ñaàu loop</t>
  </si>
  <si>
    <t>Reinforced with 8000-070 inside the loop:Luoàn daây 8000-070 beân trong 2 ñaàu loop</t>
  </si>
  <si>
    <t>Reinforced with 9200-030 inside the loop:Luoàn daây 9200-030 beân trong 2 ñaàu loop</t>
  </si>
  <si>
    <t>LIN-8000-130-RED Diagonal cut (caét xeùo)</t>
  </si>
  <si>
    <t>Reinforced with 8000-090 inside the loop:Luoàn daây 8000-090 beân trong 2 ñaàu loop</t>
  </si>
  <si>
    <t>LIN-8000-190-RED Diagonal cut (caét xeùo)</t>
  </si>
  <si>
    <t>Reinforced with 8000-130 inside the loop:Luoàn daây 8000-130 beân trong 2 ñaàu loop</t>
  </si>
  <si>
    <t>LIN-8000-130 Red Diagonal cut ( Caét xeùo)</t>
  </si>
  <si>
    <t>Reinforced with 8000-090 inside the loop: Chæ luoàn daây 8000-90 beân 1 ñaàu loop</t>
  </si>
  <si>
    <r>
      <t xml:space="preserve">BR2-   </t>
    </r>
    <r>
      <rPr>
        <b/>
        <sz val="13"/>
        <rFont val="VNI-Times"/>
      </rPr>
      <t>(loop    reinf + loop sleeve: 1 ñaàu boïc ñoû+ 1 ñaàu luoàn beân trong)</t>
    </r>
  </si>
  <si>
    <t>Reinforced with 8000-130 inside the loop: Chæ luoàn daây 8000-130 beân 1 ñaàu loop</t>
  </si>
  <si>
    <r>
      <t xml:space="preserve">AR3-   </t>
    </r>
    <r>
      <rPr>
        <b/>
        <sz val="13"/>
        <rFont val="VNI-Times"/>
      </rPr>
      <t>(loop    reinf + loop sleeve: 1 ñaàu boïc ñoû+ 1 ñaàu luoàn beân trong)</t>
    </r>
  </si>
  <si>
    <r>
      <t xml:space="preserve">BR1-   </t>
    </r>
    <r>
      <rPr>
        <b/>
        <sz val="13"/>
        <rFont val="VNI-Times"/>
      </rPr>
      <t>(loop    reinf + loop sleeve: 1 ñaàu boïc ñoû+ 1 ñaàu luoàn beân trong)</t>
    </r>
  </si>
  <si>
    <t>LIN-8000-360 Red Diagonal cut ( Caét xeùo)</t>
  </si>
  <si>
    <r>
      <t xml:space="preserve">AR1-   </t>
    </r>
    <r>
      <rPr>
        <b/>
        <sz val="13"/>
        <rFont val="VNI-Times"/>
      </rPr>
      <t>(loop    reinf + loop sleeve: 1 ñaàu boïc ñoû+ 1 ñaàu luoàn beân trong)</t>
    </r>
  </si>
  <si>
    <r>
      <t xml:space="preserve">AR2-   </t>
    </r>
    <r>
      <rPr>
        <b/>
        <sz val="13"/>
        <rFont val="VNI-Times"/>
      </rPr>
      <t>(loop    reinf + loop sleeve: 1 ñaàu boïc ñoû+ 1 ñaàu luoàn beân trong)</t>
    </r>
  </si>
  <si>
    <t>ĐẦU BỌC ĐỎ ÑÖÔÏC GAÉN VOÂ ÑAI.ĐẦU KHOÂNG BỌC ĐỎ ÑÖÔÏC NOÁI VÔÙI DAÂY KHAÙC.</t>
  </si>
  <si>
    <t>LIN-DSL140-RED</t>
  </si>
  <si>
    <t>MỖI BỘ DAÂY GÔÛI KEØM THEO : LIN-8000-050 x 5M
GUITAR STRING DAØI 15CM x 1 SÔÏI</t>
  </si>
  <si>
    <t>Cut</t>
  </si>
  <si>
    <t>DÂY BR1,2,3 VÔ ĐAI QUẤN 2 VÒNG GIỐNG ENZO2</t>
  </si>
  <si>
    <t>Aa</t>
  </si>
  <si>
    <t>Ab</t>
  </si>
  <si>
    <t>`</t>
  </si>
  <si>
    <t>LIN-10-200-41</t>
  </si>
  <si>
    <t>M</t>
  </si>
  <si>
    <t>EURO</t>
  </si>
  <si>
    <t>LIN-8000-050</t>
  </si>
  <si>
    <t>LIN-8000-070</t>
  </si>
  <si>
    <t>LIN-8000-090</t>
  </si>
  <si>
    <t>LIN-8000-130</t>
  </si>
  <si>
    <t>LIN-8000-190</t>
  </si>
  <si>
    <t>LIN-8000-230</t>
  </si>
  <si>
    <t>LIN-9200-030-011</t>
  </si>
  <si>
    <t>LIN-DSL-140</t>
  </si>
  <si>
    <t>THD-DABONDV46WT</t>
  </si>
  <si>
    <t>KG</t>
  </si>
  <si>
    <t>LIN-8000-360-RED</t>
  </si>
  <si>
    <t>BMU5, BMU7, BMU8</t>
  </si>
  <si>
    <t>BM1, BM2</t>
  </si>
  <si>
    <t>AM1, AM2</t>
  </si>
  <si>
    <t>AR2(Sock)</t>
  </si>
  <si>
    <t>BR3 (Half-round)</t>
  </si>
  <si>
    <t>BR2(Sock
Half-round)</t>
  </si>
  <si>
    <t>AR3(Sock)</t>
  </si>
  <si>
    <t>BR1(Sock
Half-round)</t>
  </si>
  <si>
    <t>AR1(Sock)</t>
  </si>
  <si>
    <t>marked at : 1075</t>
  </si>
  <si>
    <t>Linked line check sheet</t>
  </si>
  <si>
    <t>Serial number:</t>
  </si>
  <si>
    <t>Checked by:</t>
  </si>
  <si>
    <t>Colour:</t>
  </si>
  <si>
    <t>Date of manufacture:</t>
  </si>
  <si>
    <t>LEFT</t>
  </si>
  <si>
    <t>RIGHT</t>
  </si>
  <si>
    <t>1325
(1075)</t>
  </si>
  <si>
    <t>KRL1</t>
  </si>
  <si>
    <t>ZENO-ALPS-S</t>
  </si>
  <si>
    <t>Z-ALPS-S</t>
  </si>
  <si>
    <t>Reinforced with 8000-280 inside the loop: Chæ luoàn daây 8000-280 beân 1 ñaàu loop</t>
  </si>
  <si>
    <t>KRU1</t>
  </si>
  <si>
    <t>CUT</t>
  </si>
  <si>
    <t>LIN-9200-030-001 Diagonal cut (cắt xéo)_XEM MẪU</t>
  </si>
</sst>
</file>

<file path=xl/styles.xml><?xml version="1.0" encoding="utf-8"?>
<styleSheet xmlns="http://schemas.openxmlformats.org/spreadsheetml/2006/main">
  <fonts count="44">
    <font>
      <sz val="11"/>
      <name val="Calibri"/>
    </font>
    <font>
      <b/>
      <sz val="10"/>
      <color indexed="8"/>
      <name val="Arial"/>
      <family val="2"/>
    </font>
    <font>
      <sz val="8"/>
      <name val="Calibri"/>
      <family val="2"/>
    </font>
    <font>
      <b/>
      <sz val="12"/>
      <name val="VNI-Times"/>
    </font>
    <font>
      <sz val="13"/>
      <name val="VNI-Times"/>
    </font>
    <font>
      <b/>
      <sz val="13"/>
      <name val="VNI-Times"/>
    </font>
    <font>
      <b/>
      <sz val="10"/>
      <color indexed="10"/>
      <name val="Arial"/>
      <family val="2"/>
    </font>
    <font>
      <sz val="11"/>
      <color indexed="10"/>
      <name val="Calibri"/>
      <family val="2"/>
    </font>
    <font>
      <sz val="26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sz val="7"/>
      <name val="VNI-Times"/>
    </font>
    <font>
      <sz val="11"/>
      <color indexed="10"/>
      <name val="Calibri"/>
      <family val="2"/>
    </font>
    <font>
      <sz val="14"/>
      <name val="VNI-Times"/>
    </font>
    <font>
      <sz val="12"/>
      <name val="VNI-Times"/>
    </font>
    <font>
      <sz val="11"/>
      <name val="VNI-Times"/>
    </font>
    <font>
      <sz val="10"/>
      <name val="VNI-Times"/>
    </font>
    <font>
      <sz val="16"/>
      <name val="VNI-Times"/>
    </font>
    <font>
      <sz val="12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3"/>
      <name val="Arial"/>
      <family val="2"/>
    </font>
    <font>
      <sz val="14"/>
      <name val="Calibri"/>
      <family val="2"/>
    </font>
    <font>
      <sz val="18"/>
      <name val="Times New Roman"/>
      <family val="1"/>
    </font>
    <font>
      <sz val="18"/>
      <name val="VNI-Times"/>
    </font>
    <font>
      <sz val="14"/>
      <color indexed="62"/>
      <name val="VNI-Times"/>
    </font>
    <font>
      <sz val="24"/>
      <color indexed="62"/>
      <name val="VNI-Times"/>
    </font>
    <font>
      <b/>
      <sz val="14"/>
      <color indexed="10"/>
      <name val="VNI-Times"/>
    </font>
    <font>
      <b/>
      <sz val="16"/>
      <color indexed="10"/>
      <name val="VNI-Times"/>
    </font>
    <font>
      <sz val="18"/>
      <color indexed="10"/>
      <name val="Arial"/>
      <family val="2"/>
    </font>
    <font>
      <b/>
      <i/>
      <sz val="12"/>
      <color indexed="10"/>
      <name val="VNI-Times"/>
    </font>
    <font>
      <b/>
      <sz val="12"/>
      <color indexed="10"/>
      <name val="VNI-Times"/>
    </font>
    <font>
      <sz val="12"/>
      <name val="Times New Roman"/>
      <family val="1"/>
    </font>
    <font>
      <b/>
      <sz val="9"/>
      <name val="VNI-Times"/>
    </font>
    <font>
      <sz val="9"/>
      <name val="Calibri"/>
    </font>
    <font>
      <b/>
      <i/>
      <u/>
      <sz val="14"/>
      <name val="VNI-Times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b/>
      <sz val="16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0" fillId="0" borderId="0">
      <alignment horizontal="center"/>
    </xf>
    <xf numFmtId="0" fontId="40" fillId="0" borderId="0">
      <alignment horizontal="left"/>
    </xf>
    <xf numFmtId="0" fontId="41" fillId="0" borderId="0">
      <alignment horizontal="left"/>
    </xf>
    <xf numFmtId="0" fontId="40" fillId="0" borderId="0">
      <alignment horizontal="center"/>
    </xf>
    <xf numFmtId="0" fontId="40" fillId="0" borderId="0">
      <alignment horizontal="right"/>
    </xf>
    <xf numFmtId="0" fontId="40" fillId="0" borderId="0">
      <alignment horizontal="left"/>
    </xf>
    <xf numFmtId="0" fontId="40" fillId="0" borderId="0">
      <alignment horizontal="left"/>
    </xf>
    <xf numFmtId="0" fontId="42" fillId="0" borderId="0">
      <alignment horizontal="left"/>
    </xf>
    <xf numFmtId="0" fontId="43" fillId="0" borderId="0">
      <alignment horizontal="left"/>
    </xf>
  </cellStyleXfs>
  <cellXfs count="81">
    <xf numFmtId="0" fontId="0" fillId="0" borderId="0" xfId="0"/>
    <xf numFmtId="0" fontId="1" fillId="0" borderId="0" xfId="2" applyFont="1" applyFill="1">
      <alignment horizontal="left"/>
    </xf>
    <xf numFmtId="0" fontId="1" fillId="0" borderId="0" xfId="5" applyFont="1" applyFill="1">
      <alignment horizontal="right"/>
    </xf>
    <xf numFmtId="0" fontId="4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0" borderId="0" xfId="2" applyFont="1" applyFill="1" applyAlignment="1">
      <alignment horizontal="left"/>
    </xf>
    <xf numFmtId="0" fontId="7" fillId="0" borderId="0" xfId="0" applyFont="1"/>
    <xf numFmtId="0" fontId="14" fillId="0" borderId="0" xfId="0" applyFont="1" applyAlignment="1">
      <alignment horizontal="center" vertical="distributed" textRotation="180" wrapText="1"/>
    </xf>
    <xf numFmtId="0" fontId="15" fillId="0" borderId="0" xfId="0" applyFont="1"/>
    <xf numFmtId="0" fontId="16" fillId="0" borderId="0" xfId="0" applyFont="1" applyFill="1"/>
    <xf numFmtId="0" fontId="17" fillId="0" borderId="0" xfId="9" applyFont="1" applyFill="1">
      <alignment horizontal="left"/>
    </xf>
    <xf numFmtId="0" fontId="18" fillId="0" borderId="0" xfId="0" applyFont="1" applyFill="1"/>
    <xf numFmtId="0" fontId="18" fillId="0" borderId="0" xfId="0" applyFont="1" applyFill="1" applyAlignment="1"/>
    <xf numFmtId="0" fontId="4" fillId="0" borderId="0" xfId="2" applyFont="1" applyFill="1" applyAlignment="1">
      <alignment horizontal="left"/>
    </xf>
    <xf numFmtId="0" fontId="17" fillId="0" borderId="0" xfId="0" applyFont="1" applyFill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Alignment="1">
      <alignment horizontal="right"/>
    </xf>
    <xf numFmtId="0" fontId="4" fillId="0" borderId="0" xfId="0" applyFont="1" applyFill="1"/>
    <xf numFmtId="0" fontId="19" fillId="0" borderId="0" xfId="2" applyFont="1" applyFill="1">
      <alignment horizontal="left"/>
    </xf>
    <xf numFmtId="0" fontId="16" fillId="0" borderId="1" xfId="0" applyFont="1" applyFill="1" applyBorder="1" applyAlignment="1">
      <alignment horizontal="center"/>
    </xf>
    <xf numFmtId="0" fontId="16" fillId="0" borderId="1" xfId="2" applyFont="1" applyFill="1" applyBorder="1" applyAlignment="1">
      <alignment horizontal="center"/>
    </xf>
    <xf numFmtId="0" fontId="16" fillId="0" borderId="1" xfId="0" applyFont="1" applyFill="1" applyBorder="1" applyAlignment="1"/>
    <xf numFmtId="0" fontId="3" fillId="0" borderId="0" xfId="0" applyFont="1" applyAlignment="1">
      <alignment horizontal="center" vertical="distributed" textRotation="180" wrapText="1"/>
    </xf>
    <xf numFmtId="0" fontId="3" fillId="0" borderId="0" xfId="0" applyFont="1" applyAlignment="1">
      <alignment horizontal="center" vertical="distributed" textRotation="180"/>
    </xf>
    <xf numFmtId="1" fontId="3" fillId="0" borderId="0" xfId="0" applyNumberFormat="1" applyFont="1" applyAlignment="1">
      <alignment horizontal="center" vertical="distributed" textRotation="180" wrapText="1"/>
    </xf>
    <xf numFmtId="0" fontId="21" fillId="0" borderId="0" xfId="0" applyFont="1"/>
    <xf numFmtId="1" fontId="3" fillId="0" borderId="0" xfId="0" applyNumberFormat="1" applyFont="1" applyAlignment="1">
      <alignment horizontal="center" vertical="distributed" textRotation="180"/>
    </xf>
    <xf numFmtId="0" fontId="10" fillId="2" borderId="0" xfId="0" applyFont="1" applyFill="1" applyBorder="1"/>
    <xf numFmtId="0" fontId="10" fillId="2" borderId="0" xfId="0" applyNumberFormat="1" applyFont="1" applyFill="1" applyBorder="1"/>
    <xf numFmtId="0" fontId="13" fillId="2" borderId="0" xfId="0" applyFont="1" applyFill="1" applyBorder="1"/>
    <xf numFmtId="0" fontId="11" fillId="2" borderId="0" xfId="0" applyFont="1" applyFill="1" applyBorder="1"/>
    <xf numFmtId="0" fontId="29" fillId="0" borderId="0" xfId="0" applyFont="1" applyFill="1"/>
    <xf numFmtId="0" fontId="30" fillId="0" borderId="0" xfId="7" applyFont="1" applyFill="1">
      <alignment horizontal="left"/>
    </xf>
    <xf numFmtId="0" fontId="0" fillId="3" borderId="0" xfId="0" applyFill="1" applyAlignment="1">
      <alignment horizontal="left"/>
    </xf>
    <xf numFmtId="0" fontId="1" fillId="3" borderId="0" xfId="5" applyFont="1" applyFill="1">
      <alignment horizontal="right"/>
    </xf>
    <xf numFmtId="0" fontId="1" fillId="3" borderId="0" xfId="2" applyFont="1" applyFill="1" applyAlignment="1">
      <alignment horizontal="left"/>
    </xf>
    <xf numFmtId="0" fontId="0" fillId="3" borderId="0" xfId="0" applyFill="1"/>
    <xf numFmtId="0" fontId="15" fillId="3" borderId="0" xfId="0" applyFont="1" applyFill="1"/>
    <xf numFmtId="0" fontId="31" fillId="0" borderId="1" xfId="6" applyFont="1" applyFill="1" applyBorder="1" applyAlignment="1">
      <alignment horizontal="left"/>
    </xf>
    <xf numFmtId="0" fontId="34" fillId="0" borderId="1" xfId="0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35" fillId="0" borderId="1" xfId="6" applyFont="1" applyFill="1" applyBorder="1" applyAlignment="1">
      <alignment horizontal="left"/>
    </xf>
    <xf numFmtId="0" fontId="13" fillId="2" borderId="0" xfId="0" applyNumberFormat="1" applyFont="1" applyFill="1" applyBorder="1"/>
    <xf numFmtId="0" fontId="0" fillId="2" borderId="0" xfId="0" applyFill="1" applyBorder="1"/>
    <xf numFmtId="0" fontId="12" fillId="2" borderId="0" xfId="0" applyFont="1" applyFill="1" applyBorder="1"/>
    <xf numFmtId="0" fontId="10" fillId="2" borderId="0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9" fillId="0" borderId="1" xfId="9" applyFont="1" applyFill="1" applyBorder="1" applyAlignment="1">
      <alignment horizontal="left"/>
    </xf>
    <xf numFmtId="0" fontId="23" fillId="0" borderId="1" xfId="7" applyFont="1" applyFill="1" applyBorder="1" applyAlignment="1">
      <alignment horizontal="left"/>
    </xf>
    <xf numFmtId="0" fontId="6" fillId="0" borderId="1" xfId="6" applyFont="1" applyFill="1" applyBorder="1" applyAlignment="1">
      <alignment horizontal="left"/>
    </xf>
    <xf numFmtId="0" fontId="23" fillId="0" borderId="1" xfId="2" applyFont="1" applyFill="1" applyBorder="1" applyAlignment="1">
      <alignment horizontal="left"/>
    </xf>
    <xf numFmtId="0" fontId="23" fillId="0" borderId="1" xfId="5" applyFont="1" applyFill="1" applyBorder="1" applyAlignment="1">
      <alignment horizontal="left"/>
    </xf>
    <xf numFmtId="0" fontId="32" fillId="0" borderId="1" xfId="6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1" fontId="25" fillId="0" borderId="1" xfId="0" applyNumberFormat="1" applyFont="1" applyFill="1" applyBorder="1" applyAlignment="1">
      <alignment horizontal="left"/>
    </xf>
    <xf numFmtId="0" fontId="26" fillId="0" borderId="1" xfId="0" applyFont="1" applyFill="1" applyBorder="1" applyAlignment="1">
      <alignment horizontal="left"/>
    </xf>
    <xf numFmtId="0" fontId="22" fillId="0" borderId="0" xfId="0" applyFont="1" applyFill="1" applyAlignment="1">
      <alignment horizontal="left"/>
    </xf>
    <xf numFmtId="0" fontId="20" fillId="0" borderId="1" xfId="2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4" fontId="19" fillId="0" borderId="0" xfId="0" applyNumberFormat="1" applyFont="1" applyFill="1"/>
    <xf numFmtId="0" fontId="11" fillId="0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/>
    </xf>
    <xf numFmtId="0" fontId="37" fillId="0" borderId="0" xfId="0" applyFont="1" applyAlignment="1">
      <alignment horizontal="center" vertical="distributed" textRotation="180"/>
    </xf>
    <xf numFmtId="0" fontId="38" fillId="0" borderId="0" xfId="0" applyFont="1"/>
    <xf numFmtId="1" fontId="39" fillId="0" borderId="0" xfId="0" applyNumberFormat="1" applyFont="1" applyAlignment="1">
      <alignment horizontal="center" vertical="distributed" textRotation="180"/>
    </xf>
    <xf numFmtId="0" fontId="26" fillId="0" borderId="0" xfId="0" applyFont="1"/>
    <xf numFmtId="0" fontId="16" fillId="0" borderId="1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left"/>
    </xf>
    <xf numFmtId="14" fontId="22" fillId="0" borderId="2" xfId="0" applyNumberFormat="1" applyFont="1" applyFill="1" applyBorder="1" applyAlignment="1">
      <alignment horizontal="left"/>
    </xf>
    <xf numFmtId="0" fontId="22" fillId="0" borderId="3" xfId="0" applyFont="1" applyFill="1" applyBorder="1" applyAlignment="1">
      <alignment horizontal="left"/>
    </xf>
    <xf numFmtId="0" fontId="16" fillId="0" borderId="1" xfId="2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left"/>
    </xf>
    <xf numFmtId="0" fontId="17" fillId="0" borderId="5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left"/>
    </xf>
  </cellXfs>
  <cellStyles count="10">
    <cellStyle name="Center" xfId="1"/>
    <cellStyle name="Header" xfId="2"/>
    <cellStyle name="Header1" xfId="3"/>
    <cellStyle name="HeaderCenter" xfId="4"/>
    <cellStyle name="HeaderRight" xfId="5"/>
    <cellStyle name="Material" xfId="6"/>
    <cellStyle name="Normal" xfId="0" builtinId="0"/>
    <cellStyle name="Proto" xfId="7"/>
    <cellStyle name="Remark" xfId="8"/>
    <cellStyle name="Title" xfId="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85725</xdr:rowOff>
    </xdr:from>
    <xdr:to>
      <xdr:col>3</xdr:col>
      <xdr:colOff>561975</xdr:colOff>
      <xdr:row>13</xdr:row>
      <xdr:rowOff>133350</xdr:rowOff>
    </xdr:to>
    <xdr:pic>
      <xdr:nvPicPr>
        <xdr:cNvPr id="1025" name="Picture 1" descr="MAY DAY 10-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762000"/>
          <a:ext cx="73247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152400</xdr:rowOff>
    </xdr:from>
    <xdr:to>
      <xdr:col>3</xdr:col>
      <xdr:colOff>657225</xdr:colOff>
      <xdr:row>39</xdr:row>
      <xdr:rowOff>0</xdr:rowOff>
    </xdr:to>
    <xdr:pic>
      <xdr:nvPicPr>
        <xdr:cNvPr id="1026" name="Picture 7" descr="loai A binh thuo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91075"/>
          <a:ext cx="7486650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66675</xdr:rowOff>
    </xdr:from>
    <xdr:to>
      <xdr:col>3</xdr:col>
      <xdr:colOff>666750</xdr:colOff>
      <xdr:row>102</xdr:row>
      <xdr:rowOff>0</xdr:rowOff>
    </xdr:to>
    <xdr:pic>
      <xdr:nvPicPr>
        <xdr:cNvPr id="1027" name="Picture 9" descr="loai B binh thuo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992725"/>
          <a:ext cx="749617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190500</xdr:rowOff>
    </xdr:from>
    <xdr:to>
      <xdr:col>3</xdr:col>
      <xdr:colOff>666750</xdr:colOff>
      <xdr:row>159</xdr:row>
      <xdr:rowOff>28575</xdr:rowOff>
    </xdr:to>
    <xdr:pic>
      <xdr:nvPicPr>
        <xdr:cNvPr id="1028" name="Picture 4" descr="Copy of tro luc loai 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193875"/>
          <a:ext cx="7496175" cy="479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85725</xdr:rowOff>
    </xdr:from>
    <xdr:to>
      <xdr:col>3</xdr:col>
      <xdr:colOff>438150</xdr:colOff>
      <xdr:row>222</xdr:row>
      <xdr:rowOff>104775</xdr:rowOff>
    </xdr:to>
    <xdr:pic>
      <xdr:nvPicPr>
        <xdr:cNvPr id="1029" name="Picture 5" descr="Copy of tro luc loai 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0052625"/>
          <a:ext cx="7267575" cy="459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3</xdr:col>
      <xdr:colOff>571500</xdr:colOff>
      <xdr:row>277</xdr:row>
      <xdr:rowOff>123825</xdr:rowOff>
    </xdr:to>
    <xdr:pic>
      <xdr:nvPicPr>
        <xdr:cNvPr id="1030" name="Picture 7" descr="Copy of loai B 1 dau tro luc, 1 boc d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1244500"/>
          <a:ext cx="7400925" cy="450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3</xdr:col>
      <xdr:colOff>371475</xdr:colOff>
      <xdr:row>336</xdr:row>
      <xdr:rowOff>28575</xdr:rowOff>
    </xdr:to>
    <xdr:pic>
      <xdr:nvPicPr>
        <xdr:cNvPr id="1031" name="Picture 8" descr="round around B maillo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5151000"/>
          <a:ext cx="72009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3</xdr:col>
      <xdr:colOff>628650</xdr:colOff>
      <xdr:row>315</xdr:row>
      <xdr:rowOff>95250</xdr:rowOff>
    </xdr:to>
    <xdr:pic>
      <xdr:nvPicPr>
        <xdr:cNvPr id="1032" name="Picture 5" descr="Untitled-11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1236225"/>
          <a:ext cx="745807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arapex\Customers\Ozone%20gliders\Production\Zeno%20(2016)\Zeno%20ML%20(17-06-2016)\lines\Zeno%20ML-Production%20Lin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ne details"/>
      <sheetName val="DECAL"/>
      <sheetName val="Line check"/>
      <sheetName val="Line mods"/>
    </sheetNames>
    <sheetDataSet>
      <sheetData sheetId="0">
        <row r="19">
          <cell r="A19" t="str">
            <v>KRL1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339"/>
  <sheetViews>
    <sheetView tabSelected="1" zoomScale="70" zoomScaleNormal="70" workbookViewId="0">
      <selection activeCell="M1" sqref="M1"/>
    </sheetView>
  </sheetViews>
  <sheetFormatPr defaultRowHeight="15"/>
  <cols>
    <col min="1" max="1" width="80.42578125" style="58" customWidth="1"/>
    <col min="2" max="4" width="11" style="58" customWidth="1"/>
    <col min="5" max="12" width="0" hidden="1" customWidth="1"/>
    <col min="14" max="20" width="8.28515625" customWidth="1"/>
  </cols>
  <sheetData>
    <row r="1" spans="1:18" ht="33">
      <c r="A1" s="46" t="s">
        <v>176</v>
      </c>
      <c r="B1" s="47"/>
      <c r="C1" s="72">
        <v>43329</v>
      </c>
      <c r="D1" s="73"/>
    </row>
    <row r="2" spans="1:18" ht="20.25">
      <c r="A2" s="48" t="s">
        <v>0</v>
      </c>
      <c r="B2" s="49"/>
      <c r="C2" s="47"/>
      <c r="D2" s="47"/>
    </row>
    <row r="3" spans="1:18">
      <c r="A3" s="47"/>
      <c r="B3" s="47"/>
      <c r="C3" s="47"/>
      <c r="D3" s="47"/>
    </row>
    <row r="4" spans="1:18">
      <c r="A4" s="47"/>
      <c r="B4" s="47"/>
      <c r="C4" s="47"/>
      <c r="D4" s="47"/>
      <c r="N4" s="27" t="s">
        <v>143</v>
      </c>
      <c r="O4" s="30"/>
      <c r="P4" s="27" t="s">
        <v>144</v>
      </c>
      <c r="Q4" s="27">
        <v>0.2424</v>
      </c>
      <c r="R4" s="28" t="s">
        <v>145</v>
      </c>
    </row>
    <row r="5" spans="1:18">
      <c r="A5" s="47"/>
      <c r="B5" s="47"/>
      <c r="C5" s="47"/>
      <c r="D5" s="47"/>
      <c r="N5" s="30" t="s">
        <v>146</v>
      </c>
      <c r="O5" s="30"/>
      <c r="P5" s="27" t="s">
        <v>144</v>
      </c>
      <c r="Q5" s="27">
        <v>0.13919999999999999</v>
      </c>
      <c r="R5" s="27" t="s">
        <v>145</v>
      </c>
    </row>
    <row r="6" spans="1:18">
      <c r="A6" s="47"/>
      <c r="B6" s="47"/>
      <c r="C6" s="47"/>
      <c r="D6" s="47"/>
      <c r="N6" s="27" t="s">
        <v>147</v>
      </c>
      <c r="O6" s="30"/>
      <c r="P6" s="27" t="s">
        <v>144</v>
      </c>
      <c r="Q6" s="27">
        <v>0.2</v>
      </c>
      <c r="R6" s="27" t="s">
        <v>145</v>
      </c>
    </row>
    <row r="7" spans="1:18">
      <c r="A7" s="47"/>
      <c r="B7" s="47"/>
      <c r="C7" s="47"/>
      <c r="D7" s="47"/>
      <c r="N7" s="27" t="s">
        <v>148</v>
      </c>
      <c r="O7" s="30"/>
      <c r="P7" s="27" t="s">
        <v>144</v>
      </c>
      <c r="Q7" s="27">
        <v>0.20399999999999999</v>
      </c>
      <c r="R7" s="27" t="s">
        <v>145</v>
      </c>
    </row>
    <row r="8" spans="1:18">
      <c r="A8" s="47"/>
      <c r="B8" s="47"/>
      <c r="C8" s="47"/>
      <c r="D8" s="47"/>
      <c r="N8" s="27" t="s">
        <v>149</v>
      </c>
      <c r="O8" s="30"/>
      <c r="P8" s="27" t="s">
        <v>144</v>
      </c>
      <c r="Q8" s="27">
        <v>0.31440000000000001</v>
      </c>
      <c r="R8" s="27" t="s">
        <v>145</v>
      </c>
    </row>
    <row r="9" spans="1:18">
      <c r="A9" s="47"/>
      <c r="B9" s="47"/>
      <c r="C9" s="47"/>
      <c r="D9" s="47"/>
      <c r="N9" s="30" t="s">
        <v>150</v>
      </c>
      <c r="O9" s="30"/>
      <c r="P9" s="27" t="s">
        <v>144</v>
      </c>
      <c r="Q9" s="27">
        <v>0.36399999999999999</v>
      </c>
      <c r="R9" s="27" t="s">
        <v>145</v>
      </c>
    </row>
    <row r="10" spans="1:18">
      <c r="A10" s="47"/>
      <c r="B10" s="47"/>
      <c r="C10" s="47"/>
      <c r="D10" s="47"/>
      <c r="N10" s="30" t="s">
        <v>151</v>
      </c>
      <c r="O10" s="30"/>
      <c r="P10" s="27" t="s">
        <v>144</v>
      </c>
      <c r="Q10" s="27">
        <v>0.28560000000000002</v>
      </c>
      <c r="R10" s="27" t="s">
        <v>145</v>
      </c>
    </row>
    <row r="11" spans="1:18">
      <c r="A11" s="47"/>
      <c r="B11" s="47"/>
      <c r="C11" s="47"/>
      <c r="D11" s="47"/>
      <c r="N11" s="27" t="s">
        <v>152</v>
      </c>
      <c r="O11" s="30"/>
      <c r="P11" s="27" t="s">
        <v>144</v>
      </c>
      <c r="Q11" s="27">
        <v>0.104</v>
      </c>
      <c r="R11" s="27" t="s">
        <v>145</v>
      </c>
    </row>
    <row r="12" spans="1:18">
      <c r="A12" s="47"/>
      <c r="B12" s="47"/>
      <c r="C12" s="47"/>
      <c r="D12" s="47"/>
      <c r="N12" s="30" t="s">
        <v>153</v>
      </c>
      <c r="O12" s="30"/>
      <c r="P12" s="29" t="s">
        <v>144</v>
      </c>
      <c r="Q12" s="42">
        <v>0.12970000000000001</v>
      </c>
      <c r="R12" s="29" t="s">
        <v>145</v>
      </c>
    </row>
    <row r="13" spans="1:18">
      <c r="A13" s="47"/>
      <c r="B13" s="47"/>
      <c r="C13" s="47"/>
      <c r="D13" s="47"/>
      <c r="N13" s="29" t="s">
        <v>156</v>
      </c>
      <c r="O13" s="43"/>
      <c r="P13" s="29" t="s">
        <v>144</v>
      </c>
      <c r="Q13" s="29">
        <v>0.31040000000000001</v>
      </c>
      <c r="R13" s="29" t="s">
        <v>145</v>
      </c>
    </row>
    <row r="14" spans="1:18" ht="18.75">
      <c r="A14" s="47"/>
      <c r="B14" s="47"/>
      <c r="C14" s="47"/>
      <c r="D14" s="47"/>
      <c r="N14" s="44" t="s">
        <v>154</v>
      </c>
      <c r="O14" s="30"/>
      <c r="P14" s="27" t="s">
        <v>155</v>
      </c>
      <c r="Q14" s="45">
        <v>31.524999999999999</v>
      </c>
      <c r="R14" s="27" t="s">
        <v>145</v>
      </c>
    </row>
    <row r="15" spans="1:18">
      <c r="A15" s="50" t="s">
        <v>114</v>
      </c>
      <c r="B15" s="47"/>
      <c r="C15" s="47"/>
      <c r="D15" s="47"/>
    </row>
    <row r="16" spans="1:18">
      <c r="A16" s="51" t="s">
        <v>1</v>
      </c>
      <c r="B16" s="52" t="s">
        <v>2</v>
      </c>
      <c r="C16" s="52" t="s">
        <v>3</v>
      </c>
      <c r="D16" s="52" t="s">
        <v>138</v>
      </c>
    </row>
    <row r="17" spans="1:20">
      <c r="A17" s="47" t="s">
        <v>175</v>
      </c>
      <c r="B17" s="47">
        <v>2</v>
      </c>
      <c r="C17" s="47">
        <f>1075+250</f>
        <v>1325</v>
      </c>
      <c r="D17" s="47">
        <f>C17-90</f>
        <v>1235</v>
      </c>
    </row>
    <row r="18" spans="1:20">
      <c r="A18" s="51" t="s">
        <v>166</v>
      </c>
      <c r="B18" s="47"/>
      <c r="C18" s="47"/>
      <c r="D18" s="47"/>
    </row>
    <row r="19" spans="1:20">
      <c r="A19" s="47"/>
      <c r="B19" s="47"/>
      <c r="C19" s="47"/>
      <c r="D19" s="47"/>
    </row>
    <row r="20" spans="1:20" ht="33">
      <c r="A20" s="46" t="s">
        <v>176</v>
      </c>
      <c r="B20" s="47"/>
      <c r="C20" s="72"/>
      <c r="D20" s="73"/>
    </row>
    <row r="21" spans="1:20" ht="20.25">
      <c r="A21" s="48" t="s">
        <v>0</v>
      </c>
      <c r="B21" s="49"/>
      <c r="C21" s="47"/>
      <c r="D21" s="47"/>
    </row>
    <row r="22" spans="1:20">
      <c r="A22" s="47"/>
      <c r="B22" s="47"/>
      <c r="C22" s="47"/>
      <c r="D22" s="47"/>
    </row>
    <row r="23" spans="1:20">
      <c r="A23" s="47"/>
      <c r="B23" s="47"/>
      <c r="C23" s="47"/>
      <c r="D23" s="47"/>
    </row>
    <row r="24" spans="1:20">
      <c r="A24" s="47"/>
      <c r="B24" s="47"/>
      <c r="C24" s="47"/>
      <c r="D24" s="47"/>
    </row>
    <row r="25" spans="1:20">
      <c r="A25" s="47"/>
      <c r="B25" s="47"/>
      <c r="C25" s="47"/>
      <c r="D25" s="47"/>
    </row>
    <row r="26" spans="1:20">
      <c r="A26" s="47"/>
      <c r="B26" s="47"/>
      <c r="C26" s="47"/>
      <c r="D26" s="47"/>
    </row>
    <row r="27" spans="1:20">
      <c r="A27" s="47"/>
      <c r="B27" s="47"/>
      <c r="C27" s="47"/>
      <c r="D27" s="47"/>
    </row>
    <row r="28" spans="1:20">
      <c r="A28" s="47"/>
      <c r="B28" s="47"/>
      <c r="C28" s="47"/>
      <c r="D28" s="47"/>
    </row>
    <row r="29" spans="1:20">
      <c r="A29" s="47"/>
      <c r="B29" s="47"/>
      <c r="C29" s="47"/>
      <c r="D29" s="47"/>
    </row>
    <row r="30" spans="1:20">
      <c r="A30" s="47"/>
      <c r="B30" s="47"/>
      <c r="C30" s="47"/>
      <c r="D30" s="47"/>
      <c r="O30" s="4"/>
      <c r="P30" s="2" t="s">
        <v>140</v>
      </c>
      <c r="Q30" s="2" t="s">
        <v>141</v>
      </c>
      <c r="R30" s="2" t="s">
        <v>95</v>
      </c>
      <c r="S30" s="2" t="s">
        <v>96</v>
      </c>
      <c r="T30" s="2" t="s">
        <v>99</v>
      </c>
    </row>
    <row r="31" spans="1:20">
      <c r="A31" s="47"/>
      <c r="B31" s="47"/>
      <c r="C31" s="47"/>
      <c r="D31" s="47"/>
      <c r="O31" s="5" t="s">
        <v>100</v>
      </c>
      <c r="P31">
        <f>C85+$C$241+$C$247+$C$294</f>
        <v>6902</v>
      </c>
      <c r="Q31">
        <f>C80+$C$241+$C$247+$C$294</f>
        <v>6876</v>
      </c>
      <c r="R31" s="8">
        <f>$C$57+$C$181+$C$193+$C$288</f>
        <v>6850</v>
      </c>
      <c r="S31" s="8">
        <f>C58+$C$181+$C$193+$C$288</f>
        <v>6923</v>
      </c>
      <c r="T31">
        <f>$C$130+$C$233+$C$172+$C$107+1075</f>
        <v>7830</v>
      </c>
    </row>
    <row r="32" spans="1:20">
      <c r="A32" s="47"/>
      <c r="B32" s="47"/>
      <c r="C32" s="47"/>
      <c r="D32" s="47"/>
      <c r="F32" s="2" t="s">
        <v>94</v>
      </c>
      <c r="G32" s="2" t="s">
        <v>95</v>
      </c>
      <c r="H32" s="2" t="s">
        <v>96</v>
      </c>
      <c r="I32" s="2" t="s">
        <v>97</v>
      </c>
      <c r="J32" s="2" t="s">
        <v>99</v>
      </c>
      <c r="K32" s="2" t="s">
        <v>98</v>
      </c>
      <c r="O32" s="5" t="s">
        <v>101</v>
      </c>
      <c r="P32">
        <f>$C$83+$C$195+$C$247+$C$294</f>
        <v>6790</v>
      </c>
      <c r="Q32">
        <f>C78+$C$195+$C$247+$C$294</f>
        <v>6763</v>
      </c>
      <c r="R32" s="8">
        <f>$C$54+$C$167+$C$193+$C$288</f>
        <v>6758</v>
      </c>
      <c r="S32" s="8">
        <f>C56+$C$167+$C$193+$C$288</f>
        <v>6836</v>
      </c>
      <c r="T32">
        <f>C119+$C$233+$C$172+$C$107+1075</f>
        <v>7496</v>
      </c>
    </row>
    <row r="33" spans="1:20">
      <c r="A33" s="47"/>
      <c r="B33" s="47"/>
      <c r="C33" s="47"/>
      <c r="D33" s="47"/>
      <c r="O33" s="5" t="s">
        <v>102</v>
      </c>
      <c r="P33">
        <f>$C$81+$C$194+$C$247+$C$294</f>
        <v>6761</v>
      </c>
      <c r="Q33">
        <f>C76+$C$194+$C$247+$C$294</f>
        <v>6735</v>
      </c>
      <c r="R33" s="8">
        <f>$C$52+$C$168+$C$193+$C$288</f>
        <v>6727</v>
      </c>
      <c r="S33" s="8">
        <f>C55+$C$168+$C$193+$C$288</f>
        <v>6800</v>
      </c>
      <c r="T33">
        <f>$C$126+$C$232+$C$172+$C$107+1075</f>
        <v>7296</v>
      </c>
    </row>
    <row r="34" spans="1:20">
      <c r="A34" s="47"/>
      <c r="B34" s="47"/>
      <c r="C34" s="47"/>
      <c r="D34" s="47"/>
      <c r="E34" s="1" t="s">
        <v>100</v>
      </c>
      <c r="F34">
        <f>4849+787+1285+246</f>
        <v>7167</v>
      </c>
      <c r="G34">
        <f>4849+787+1285+219</f>
        <v>7140</v>
      </c>
      <c r="H34">
        <f>4420+1077+918+684</f>
        <v>7099</v>
      </c>
      <c r="I34">
        <f>4420+1077+918+772</f>
        <v>7187</v>
      </c>
      <c r="J34">
        <f>802+2732+2545+1324+704</f>
        <v>8107</v>
      </c>
      <c r="O34" s="5" t="s">
        <v>103</v>
      </c>
      <c r="P34">
        <f>$C$82+$C$240+$C$247+$C$294</f>
        <v>6814</v>
      </c>
      <c r="Q34">
        <f>C77+$C$240+$C$247+$C$294</f>
        <v>6790</v>
      </c>
      <c r="R34" s="8">
        <f>C51+$C$183+$C$193+$C$288</f>
        <v>6758</v>
      </c>
      <c r="S34" s="8">
        <f>C53+$C$183+$C$193+$C$288</f>
        <v>6826</v>
      </c>
      <c r="T34">
        <f>C120+$C$232+$C$172+$C$107+1075</f>
        <v>7226</v>
      </c>
    </row>
    <row r="35" spans="1:20">
      <c r="A35" s="47"/>
      <c r="B35" s="47"/>
      <c r="C35" s="47"/>
      <c r="D35" s="47"/>
      <c r="E35" s="1" t="s">
        <v>101</v>
      </c>
      <c r="F35">
        <f>4849+787+1183+233</f>
        <v>7052</v>
      </c>
      <c r="G35">
        <f>4849+787+1183+205</f>
        <v>7024</v>
      </c>
      <c r="H35">
        <f>4420+1077+918+590</f>
        <v>7005</v>
      </c>
      <c r="I35">
        <f>4420+1077+918+683</f>
        <v>7098</v>
      </c>
      <c r="J35">
        <f>802+2732+2545+1324+361</f>
        <v>7764</v>
      </c>
      <c r="O35" s="5" t="s">
        <v>104</v>
      </c>
      <c r="P35">
        <f>$C$84+$C$191+$C$246+$C$295</f>
        <v>6709</v>
      </c>
      <c r="Q35">
        <f>C79+$C$191+$C$246+$C$295</f>
        <v>6686</v>
      </c>
      <c r="R35" s="8">
        <f>$C$46+$C$166+C189+$C$282</f>
        <v>6669</v>
      </c>
      <c r="S35" s="8">
        <f>C50+$C$166+C189+$C$282</f>
        <v>6735</v>
      </c>
      <c r="T35">
        <f>$C$128+$C$231+$C$171+$C$107+1075</f>
        <v>7065</v>
      </c>
    </row>
    <row r="36" spans="1:20">
      <c r="A36" s="47"/>
      <c r="B36" s="47"/>
      <c r="C36" s="47"/>
      <c r="D36" s="47"/>
      <c r="E36" s="1" t="s">
        <v>102</v>
      </c>
      <c r="F36">
        <f>4849+787+1164+222</f>
        <v>7022</v>
      </c>
      <c r="G36">
        <f>4849+787+1164+195</f>
        <v>6995</v>
      </c>
      <c r="H36">
        <f>4420+1077+966+511</f>
        <v>6974</v>
      </c>
      <c r="I36">
        <f>4420+1077+966+599</f>
        <v>7062</v>
      </c>
      <c r="J36">
        <f>802+2732+2545+1014+465</f>
        <v>7558</v>
      </c>
      <c r="O36" s="5" t="s">
        <v>105</v>
      </c>
      <c r="P36">
        <f>$C$71+$C$190+$C$246+$C$295</f>
        <v>6569</v>
      </c>
      <c r="Q36">
        <f>C69+$C$190+$C$246+$C$295</f>
        <v>6547</v>
      </c>
      <c r="R36" s="8">
        <f>$C$44+$C$165+C189+$C$282</f>
        <v>6543</v>
      </c>
      <c r="S36" s="8">
        <f>C49+$C$165+C189+$C$282</f>
        <v>6606</v>
      </c>
      <c r="T36">
        <f>C114+$C$231+$C$171+$C$107+1075</f>
        <v>6868</v>
      </c>
    </row>
    <row r="37" spans="1:20">
      <c r="A37" s="47"/>
      <c r="B37" s="47"/>
      <c r="C37" s="47"/>
      <c r="D37" s="47"/>
      <c r="E37" s="1" t="s">
        <v>103</v>
      </c>
      <c r="F37">
        <f>4849+787+1217+224</f>
        <v>7077</v>
      </c>
      <c r="G37">
        <f>4849+787+1217+199</f>
        <v>7052</v>
      </c>
      <c r="H37">
        <f>4420+1077+1014+494</f>
        <v>7005</v>
      </c>
      <c r="I37">
        <f>4420+1077+1014+576</f>
        <v>7087</v>
      </c>
      <c r="J37">
        <f>802+2732+2545+1014+392</f>
        <v>7485</v>
      </c>
      <c r="O37" s="5" t="s">
        <v>106</v>
      </c>
      <c r="P37">
        <f>$C$70+$C$182+$C$238+$C$295</f>
        <v>6505</v>
      </c>
      <c r="Q37">
        <f>C68+$C$182+$C$238+$C$295</f>
        <v>6485</v>
      </c>
      <c r="R37" s="8">
        <f>$C$43+$C$166+$C$180+$C$282</f>
        <v>6477</v>
      </c>
      <c r="S37" s="8">
        <f>C48+$C$166+$C$180+$C$282</f>
        <v>6533</v>
      </c>
      <c r="T37">
        <f>$C$115+$C$230+$C$171+$C$107+1075</f>
        <v>6819</v>
      </c>
    </row>
    <row r="38" spans="1:20">
      <c r="A38" s="47"/>
      <c r="B38" s="47"/>
      <c r="C38" s="47"/>
      <c r="D38" s="47"/>
      <c r="E38" s="1" t="s">
        <v>104</v>
      </c>
      <c r="F38">
        <f>5004+695+1024+242</f>
        <v>6965</v>
      </c>
      <c r="G38">
        <f>5004+695+1024+218</f>
        <v>6941</v>
      </c>
      <c r="H38">
        <f>4776+889+869+383</f>
        <v>6917</v>
      </c>
      <c r="I38">
        <f>4776+889+869+464</f>
        <v>6998</v>
      </c>
      <c r="J38">
        <f>802+2732+2328+927+531</f>
        <v>7320</v>
      </c>
      <c r="O38" s="5" t="s">
        <v>107</v>
      </c>
      <c r="P38">
        <f>$C$67+$C$192+$C$238+$C$295</f>
        <v>6534</v>
      </c>
      <c r="Q38">
        <f>C66+$C$192+$C$238+$C$295</f>
        <v>6517</v>
      </c>
      <c r="R38" s="8">
        <f>C45+$C$166+$C$180+$C$282</f>
        <v>6491</v>
      </c>
      <c r="S38" s="8">
        <f>C47+$C$166+$C$180+$C$282</f>
        <v>6532</v>
      </c>
      <c r="T38">
        <f>C124+$C$230+$C$171+$C$107+1075</f>
        <v>6929</v>
      </c>
    </row>
    <row r="39" spans="1:20">
      <c r="A39" s="47"/>
      <c r="B39" s="47"/>
      <c r="C39" s="47"/>
      <c r="D39" s="47"/>
      <c r="E39" s="1" t="s">
        <v>105</v>
      </c>
      <c r="F39">
        <f>5004+695+908+214</f>
        <v>6821</v>
      </c>
      <c r="G39">
        <f>5004+695+908+191</f>
        <v>6798</v>
      </c>
      <c r="H39">
        <f>4776+889+773+350</f>
        <v>6788</v>
      </c>
      <c r="I39">
        <f>4776+889+773+427</f>
        <v>6865</v>
      </c>
      <c r="J39">
        <f>802+2732+2328+927+329</f>
        <v>7118</v>
      </c>
      <c r="O39" s="5" t="s">
        <v>108</v>
      </c>
      <c r="P39">
        <f>$C$184+$C$239+$C$248+$C$287</f>
        <v>6299</v>
      </c>
      <c r="R39" s="8">
        <f>$C$61+$C$164+$C$175+$C$319</f>
        <v>6294</v>
      </c>
      <c r="S39" s="8"/>
      <c r="T39">
        <f>$C$116+$C$228+$C$173+$C$107+1075</f>
        <v>6755</v>
      </c>
    </row>
    <row r="40" spans="1:20">
      <c r="A40" s="47"/>
      <c r="B40" s="47"/>
      <c r="C40" s="47"/>
      <c r="D40" s="47"/>
      <c r="E40" s="1" t="s">
        <v>106</v>
      </c>
      <c r="F40">
        <f>5004+536+1010+205</f>
        <v>6755</v>
      </c>
      <c r="G40">
        <f>5004+536+1010+184</f>
        <v>6734</v>
      </c>
      <c r="H40">
        <f>4776+729+869+346</f>
        <v>6720</v>
      </c>
      <c r="I40">
        <f>4776+729+869+415</f>
        <v>6789</v>
      </c>
      <c r="J40">
        <f>802+2732+2328+879+327</f>
        <v>7068</v>
      </c>
      <c r="O40" s="5" t="s">
        <v>109</v>
      </c>
      <c r="P40">
        <f>C59+$C$239+$C$248+$C$287</f>
        <v>6185</v>
      </c>
      <c r="R40" s="8">
        <f>C60+$C$164+$C$175+$C$319</f>
        <v>6201</v>
      </c>
      <c r="S40" s="8"/>
      <c r="T40">
        <f>C117+$C$228+$C$173+$C$107+1075</f>
        <v>6764</v>
      </c>
    </row>
    <row r="41" spans="1:20" ht="21">
      <c r="A41" s="38" t="s">
        <v>115</v>
      </c>
      <c r="B41" s="47"/>
      <c r="C41" s="47"/>
      <c r="D41" s="47"/>
      <c r="E41" s="1" t="s">
        <v>107</v>
      </c>
      <c r="F41">
        <f>5004+536+1067+176</f>
        <v>6783</v>
      </c>
      <c r="G41">
        <f>5004+536+1067+159</f>
        <v>6766</v>
      </c>
      <c r="H41">
        <f>4776+729+869+359</f>
        <v>6733</v>
      </c>
      <c r="I41">
        <f>4776+729+869+413</f>
        <v>6787</v>
      </c>
      <c r="J41">
        <f>802+2732+2328+879+436</f>
        <v>7177</v>
      </c>
      <c r="O41" s="5" t="s">
        <v>110</v>
      </c>
      <c r="P41">
        <f>$C$169+$C$248+$C$287</f>
        <v>6124</v>
      </c>
      <c r="R41" s="8">
        <f>C170+$C$175+$C$319</f>
        <v>6165</v>
      </c>
      <c r="S41" s="8"/>
      <c r="T41">
        <f>$C$118+$C$229+$C$173+$C$107+1075</f>
        <v>6770</v>
      </c>
    </row>
    <row r="42" spans="1:20">
      <c r="A42" s="51" t="s">
        <v>1</v>
      </c>
      <c r="B42" s="52" t="s">
        <v>2</v>
      </c>
      <c r="C42" s="52" t="s">
        <v>3</v>
      </c>
      <c r="D42" s="52" t="s">
        <v>138</v>
      </c>
      <c r="E42" s="1" t="s">
        <v>108</v>
      </c>
      <c r="F42">
        <f>2753+1826+647+1315</f>
        <v>6541</v>
      </c>
      <c r="H42">
        <f>580+4002+647+1306</f>
        <v>6535</v>
      </c>
      <c r="J42">
        <f>802+2732+2505+618+318</f>
        <v>6975</v>
      </c>
      <c r="O42" s="5" t="s">
        <v>111</v>
      </c>
      <c r="P42">
        <f>$C$122+$C$113+$C$174+$C$287</f>
        <v>6082</v>
      </c>
      <c r="R42">
        <f>C123+$C$113+$C$174+$C$287</f>
        <v>6090</v>
      </c>
      <c r="T42">
        <f>C129+$C$229+$C$173+$C$107+1075</f>
        <v>6971</v>
      </c>
    </row>
    <row r="43" spans="1:20">
      <c r="A43" s="47" t="s">
        <v>10</v>
      </c>
      <c r="B43" s="47">
        <v>2</v>
      </c>
      <c r="C43" s="47">
        <v>313</v>
      </c>
      <c r="D43" s="47">
        <f>C43-11</f>
        <v>302</v>
      </c>
      <c r="E43" s="1" t="s">
        <v>109</v>
      </c>
      <c r="F43">
        <f>2753+1826+647+1197</f>
        <v>6423</v>
      </c>
      <c r="H43">
        <f>580+4002+647+1210</f>
        <v>6439</v>
      </c>
      <c r="J43">
        <f>802+2732+2505+618+326</f>
        <v>6983</v>
      </c>
      <c r="O43" s="5" t="s">
        <v>112</v>
      </c>
      <c r="P43">
        <f>C121+$C$113+$C$174+$C$287</f>
        <v>6066</v>
      </c>
      <c r="R43">
        <f>C125+$C$113+$C$174+$C$287</f>
        <v>6098</v>
      </c>
    </row>
    <row r="44" spans="1:20">
      <c r="A44" s="47" t="s">
        <v>11</v>
      </c>
      <c r="B44" s="47">
        <v>2</v>
      </c>
      <c r="C44" s="47">
        <v>318</v>
      </c>
      <c r="D44" s="47">
        <f t="shared" ref="D44:D61" si="0">C44-11</f>
        <v>307</v>
      </c>
      <c r="E44" s="1" t="s">
        <v>110</v>
      </c>
      <c r="F44">
        <f>2753+1826+1780</f>
        <v>6359</v>
      </c>
      <c r="H44">
        <f>580+4002+1818</f>
        <v>6400</v>
      </c>
      <c r="J44">
        <f>802+2732+2505+657+296</f>
        <v>6992</v>
      </c>
      <c r="O44" s="5" t="s">
        <v>113</v>
      </c>
      <c r="P44">
        <f>$C$111+$C$127+$C$174+$C$287</f>
        <v>6103</v>
      </c>
      <c r="R44">
        <f>C112+$C$127+$C$174+$C$287</f>
        <v>6126</v>
      </c>
    </row>
    <row r="45" spans="1:20">
      <c r="A45" s="47" t="s">
        <v>12</v>
      </c>
      <c r="B45" s="47">
        <v>2</v>
      </c>
      <c r="C45" s="47">
        <v>327</v>
      </c>
      <c r="D45" s="47">
        <f t="shared" si="0"/>
        <v>316</v>
      </c>
      <c r="E45" s="1" t="s">
        <v>111</v>
      </c>
      <c r="F45">
        <f>2753+2888+242+431</f>
        <v>6314</v>
      </c>
      <c r="H45">
        <f>2753+2888+242+439</f>
        <v>6322</v>
      </c>
      <c r="J45">
        <f>802+2732+2505+657+500</f>
        <v>7196</v>
      </c>
    </row>
    <row r="46" spans="1:20">
      <c r="A46" s="47" t="s">
        <v>13</v>
      </c>
      <c r="B46" s="47">
        <v>2</v>
      </c>
      <c r="C46" s="47">
        <v>351</v>
      </c>
      <c r="D46" s="47">
        <f t="shared" si="0"/>
        <v>340</v>
      </c>
      <c r="E46" s="1" t="s">
        <v>112</v>
      </c>
      <c r="F46">
        <f>2753+2888+242+414</f>
        <v>6297</v>
      </c>
      <c r="H46">
        <f>2753+2888+242+446</f>
        <v>6329</v>
      </c>
    </row>
    <row r="47" spans="1:20">
      <c r="A47" s="47" t="s">
        <v>14</v>
      </c>
      <c r="B47" s="47">
        <v>2</v>
      </c>
      <c r="C47" s="47">
        <v>368</v>
      </c>
      <c r="D47" s="47">
        <f t="shared" si="0"/>
        <v>357</v>
      </c>
      <c r="E47" s="1" t="s">
        <v>113</v>
      </c>
      <c r="F47">
        <f>2753+2888+483+209+(0+0+0+0)</f>
        <v>6333</v>
      </c>
      <c r="H47">
        <f>2753+2888+483+232</f>
        <v>6356</v>
      </c>
    </row>
    <row r="48" spans="1:20">
      <c r="A48" s="47" t="s">
        <v>15</v>
      </c>
      <c r="B48" s="47">
        <v>2</v>
      </c>
      <c r="C48" s="47">
        <v>369</v>
      </c>
      <c r="D48" s="47">
        <f t="shared" si="0"/>
        <v>358</v>
      </c>
    </row>
    <row r="49" spans="1:20">
      <c r="A49" s="47" t="s">
        <v>16</v>
      </c>
      <c r="B49" s="47">
        <v>2</v>
      </c>
      <c r="C49" s="47">
        <v>381</v>
      </c>
      <c r="D49" s="47">
        <f t="shared" si="0"/>
        <v>370</v>
      </c>
    </row>
    <row r="50" spans="1:20">
      <c r="A50" s="47" t="s">
        <v>17</v>
      </c>
      <c r="B50" s="47">
        <v>2</v>
      </c>
      <c r="C50" s="47">
        <v>417</v>
      </c>
      <c r="D50" s="47">
        <f t="shared" si="0"/>
        <v>406</v>
      </c>
    </row>
    <row r="51" spans="1:20">
      <c r="A51" s="47" t="s">
        <v>18</v>
      </c>
      <c r="B51" s="47">
        <v>2</v>
      </c>
      <c r="C51" s="47">
        <v>458</v>
      </c>
      <c r="D51" s="47">
        <f t="shared" si="0"/>
        <v>447</v>
      </c>
    </row>
    <row r="52" spans="1:20">
      <c r="A52" s="47" t="s">
        <v>19</v>
      </c>
      <c r="B52" s="47">
        <v>2</v>
      </c>
      <c r="C52" s="47">
        <v>474</v>
      </c>
      <c r="D52" s="47">
        <f t="shared" si="0"/>
        <v>463</v>
      </c>
      <c r="O52" s="4"/>
      <c r="P52" s="2" t="s">
        <v>140</v>
      </c>
      <c r="Q52" s="2" t="s">
        <v>141</v>
      </c>
      <c r="R52" s="2" t="s">
        <v>95</v>
      </c>
      <c r="S52" s="2" t="s">
        <v>96</v>
      </c>
      <c r="T52" s="2" t="s">
        <v>99</v>
      </c>
    </row>
    <row r="53" spans="1:20">
      <c r="A53" s="47" t="s">
        <v>20</v>
      </c>
      <c r="B53" s="47">
        <v>2</v>
      </c>
      <c r="C53" s="47">
        <v>526</v>
      </c>
      <c r="D53" s="47">
        <f t="shared" si="0"/>
        <v>515</v>
      </c>
      <c r="E53" s="4"/>
      <c r="F53" s="2" t="s">
        <v>140</v>
      </c>
      <c r="G53" s="2" t="s">
        <v>141</v>
      </c>
      <c r="H53" s="2" t="s">
        <v>95</v>
      </c>
      <c r="I53" s="2" t="s">
        <v>96</v>
      </c>
      <c r="J53" s="2" t="s">
        <v>99</v>
      </c>
      <c r="O53" s="5" t="s">
        <v>100</v>
      </c>
      <c r="P53">
        <f>5-5-10-14</f>
        <v>-24</v>
      </c>
      <c r="Q53">
        <f>5-5-10-14</f>
        <v>-24</v>
      </c>
      <c r="R53" s="8">
        <f>5+0-4-8-10</f>
        <v>-17</v>
      </c>
      <c r="S53" s="8">
        <f>5+0-4-8-10</f>
        <v>-17</v>
      </c>
      <c r="T53">
        <f>2+2-0-10</f>
        <v>-6</v>
      </c>
    </row>
    <row r="54" spans="1:20">
      <c r="A54" s="47" t="s">
        <v>21</v>
      </c>
      <c r="B54" s="47">
        <v>2</v>
      </c>
      <c r="C54" s="47">
        <v>551</v>
      </c>
      <c r="D54" s="47">
        <f t="shared" si="0"/>
        <v>540</v>
      </c>
      <c r="E54" s="5" t="s">
        <v>100</v>
      </c>
      <c r="F54">
        <f>5-5-10-14</f>
        <v>-24</v>
      </c>
      <c r="G54">
        <f>5-5-10-14</f>
        <v>-24</v>
      </c>
      <c r="H54" s="6">
        <f>5+0-4-8-10</f>
        <v>-17</v>
      </c>
      <c r="I54" s="6">
        <f>5+0-4-8-10</f>
        <v>-17</v>
      </c>
      <c r="J54">
        <f>2+2-0-10</f>
        <v>-6</v>
      </c>
      <c r="O54" s="5" t="s">
        <v>101</v>
      </c>
      <c r="P54">
        <f>5-4-10-14</f>
        <v>-23</v>
      </c>
      <c r="Q54">
        <f>5-4-10-14</f>
        <v>-23</v>
      </c>
      <c r="R54" s="8">
        <f>5+1-4-8-10</f>
        <v>-16</v>
      </c>
      <c r="S54" s="8">
        <f>5+1-4-8-10</f>
        <v>-16</v>
      </c>
      <c r="T54">
        <f t="shared" ref="T54:T64" si="1">2+2-0-10</f>
        <v>-6</v>
      </c>
    </row>
    <row r="55" spans="1:20">
      <c r="A55" s="47" t="s">
        <v>22</v>
      </c>
      <c r="B55" s="47">
        <v>2</v>
      </c>
      <c r="C55" s="47">
        <v>547</v>
      </c>
      <c r="D55" s="47">
        <f t="shared" si="0"/>
        <v>536</v>
      </c>
      <c r="E55" s="5" t="s">
        <v>101</v>
      </c>
      <c r="F55">
        <f>5-4-10-14</f>
        <v>-23</v>
      </c>
      <c r="G55">
        <f>5-4-10-14</f>
        <v>-23</v>
      </c>
      <c r="H55" s="6">
        <f>5+1-4-8-10</f>
        <v>-16</v>
      </c>
      <c r="I55" s="6">
        <f>5+1-4-8-10</f>
        <v>-16</v>
      </c>
      <c r="J55">
        <f t="shared" ref="J55:J65" si="2">2+2-0-10</f>
        <v>-6</v>
      </c>
      <c r="O55" s="5" t="s">
        <v>102</v>
      </c>
      <c r="P55">
        <f>5-4-10-14</f>
        <v>-23</v>
      </c>
      <c r="Q55">
        <f>5-4-10-14</f>
        <v>-23</v>
      </c>
      <c r="R55" s="8">
        <f>5+1-4-8-10</f>
        <v>-16</v>
      </c>
      <c r="S55" s="8">
        <f>5+1-4-8-10</f>
        <v>-16</v>
      </c>
      <c r="T55">
        <f t="shared" si="1"/>
        <v>-6</v>
      </c>
    </row>
    <row r="56" spans="1:20">
      <c r="A56" s="47" t="s">
        <v>23</v>
      </c>
      <c r="B56" s="47">
        <v>2</v>
      </c>
      <c r="C56" s="47">
        <v>629</v>
      </c>
      <c r="D56" s="47">
        <f t="shared" si="0"/>
        <v>618</v>
      </c>
      <c r="E56" s="5" t="s">
        <v>102</v>
      </c>
      <c r="F56">
        <f>5-4-10-14</f>
        <v>-23</v>
      </c>
      <c r="G56">
        <f>5-4-10-14</f>
        <v>-23</v>
      </c>
      <c r="H56" s="6">
        <f>5+1-4-8-10</f>
        <v>-16</v>
      </c>
      <c r="I56" s="6">
        <f>5+1-4-8-10</f>
        <v>-16</v>
      </c>
      <c r="J56">
        <f t="shared" si="2"/>
        <v>-6</v>
      </c>
      <c r="O56" s="5" t="s">
        <v>103</v>
      </c>
      <c r="P56">
        <f>5-5-10-14</f>
        <v>-24</v>
      </c>
      <c r="Q56">
        <f>5-5-10-14</f>
        <v>-24</v>
      </c>
      <c r="R56" s="8">
        <f>5+0-4-8-10</f>
        <v>-17</v>
      </c>
      <c r="S56" s="8">
        <f>5+0-4-8-10</f>
        <v>-17</v>
      </c>
      <c r="T56">
        <f t="shared" si="1"/>
        <v>-6</v>
      </c>
    </row>
    <row r="57" spans="1:20">
      <c r="A57" s="47" t="s">
        <v>24</v>
      </c>
      <c r="B57" s="47">
        <v>2</v>
      </c>
      <c r="C57" s="47">
        <v>643</v>
      </c>
      <c r="D57" s="47">
        <f t="shared" si="0"/>
        <v>632</v>
      </c>
      <c r="E57" s="5" t="s">
        <v>103</v>
      </c>
      <c r="F57">
        <f>5-5-10-14</f>
        <v>-24</v>
      </c>
      <c r="G57">
        <f>5-5-10-14</f>
        <v>-24</v>
      </c>
      <c r="H57" s="6">
        <f>5+0-4-8-10</f>
        <v>-17</v>
      </c>
      <c r="I57" s="6">
        <f>5+0-4-8-10</f>
        <v>-17</v>
      </c>
      <c r="J57">
        <f t="shared" si="2"/>
        <v>-6</v>
      </c>
      <c r="O57" s="5" t="s">
        <v>104</v>
      </c>
      <c r="P57">
        <f>5-4-8-14</f>
        <v>-21</v>
      </c>
      <c r="Q57">
        <f>5-4-8-14</f>
        <v>-21</v>
      </c>
      <c r="R57" s="8">
        <f>5+1-2-7-10</f>
        <v>-13</v>
      </c>
      <c r="S57" s="8">
        <f>5+1-2-7-10</f>
        <v>-13</v>
      </c>
      <c r="T57">
        <f t="shared" si="1"/>
        <v>-6</v>
      </c>
    </row>
    <row r="58" spans="1:20">
      <c r="A58" s="47" t="s">
        <v>25</v>
      </c>
      <c r="B58" s="47">
        <v>2</v>
      </c>
      <c r="C58" s="47">
        <v>716</v>
      </c>
      <c r="D58" s="47">
        <f t="shared" si="0"/>
        <v>705</v>
      </c>
      <c r="E58" s="5" t="s">
        <v>104</v>
      </c>
      <c r="F58">
        <f>5-4-8-14</f>
        <v>-21</v>
      </c>
      <c r="G58">
        <f>5-4-8-14</f>
        <v>-21</v>
      </c>
      <c r="H58" s="6">
        <f>5+1-2-7-10</f>
        <v>-13</v>
      </c>
      <c r="I58" s="6">
        <f>5+1-2-7-10</f>
        <v>-13</v>
      </c>
      <c r="J58">
        <f t="shared" si="2"/>
        <v>-6</v>
      </c>
      <c r="O58" s="5" t="s">
        <v>105</v>
      </c>
      <c r="P58">
        <f>5-3-8-14</f>
        <v>-20</v>
      </c>
      <c r="Q58">
        <f>5-3-8-14</f>
        <v>-20</v>
      </c>
      <c r="R58" s="8">
        <f>5+1-2-7-10</f>
        <v>-13</v>
      </c>
      <c r="S58" s="8">
        <f>5+1-2-7-10</f>
        <v>-13</v>
      </c>
      <c r="T58">
        <f t="shared" si="1"/>
        <v>-6</v>
      </c>
    </row>
    <row r="59" spans="1:20">
      <c r="A59" s="47" t="s">
        <v>26</v>
      </c>
      <c r="B59" s="47">
        <v>2</v>
      </c>
      <c r="C59" s="47">
        <v>1136</v>
      </c>
      <c r="D59" s="47">
        <f t="shared" si="0"/>
        <v>1125</v>
      </c>
      <c r="E59" s="5" t="s">
        <v>105</v>
      </c>
      <c r="F59">
        <f>5-3-8-14</f>
        <v>-20</v>
      </c>
      <c r="G59">
        <f>5-3-8-14</f>
        <v>-20</v>
      </c>
      <c r="H59" s="6">
        <f>5+1-2-7-10</f>
        <v>-13</v>
      </c>
      <c r="I59" s="6">
        <f>5+1-2-7-10</f>
        <v>-13</v>
      </c>
      <c r="J59">
        <f t="shared" si="2"/>
        <v>-6</v>
      </c>
      <c r="O59" s="5" t="s">
        <v>106</v>
      </c>
      <c r="P59">
        <f>5-3-7-14</f>
        <v>-19</v>
      </c>
      <c r="Q59">
        <f>5-3-7-14</f>
        <v>-19</v>
      </c>
      <c r="R59" s="8">
        <f>5+1-1-7-10</f>
        <v>-12</v>
      </c>
      <c r="S59" s="8">
        <f>5+1-1-7-10</f>
        <v>-12</v>
      </c>
      <c r="T59">
        <f t="shared" si="1"/>
        <v>-6</v>
      </c>
    </row>
    <row r="60" spans="1:20">
      <c r="A60" s="47" t="s">
        <v>27</v>
      </c>
      <c r="B60" s="47">
        <v>2</v>
      </c>
      <c r="C60" s="47">
        <v>1148</v>
      </c>
      <c r="D60" s="47">
        <f t="shared" si="0"/>
        <v>1137</v>
      </c>
      <c r="E60" s="5" t="s">
        <v>106</v>
      </c>
      <c r="F60">
        <f>5-3-7-14</f>
        <v>-19</v>
      </c>
      <c r="G60">
        <f>5-3-7-14</f>
        <v>-19</v>
      </c>
      <c r="H60" s="6">
        <f>5+1-1-7-10</f>
        <v>-12</v>
      </c>
      <c r="I60" s="6">
        <f>5+1-1-7-10</f>
        <v>-12</v>
      </c>
      <c r="J60">
        <f t="shared" si="2"/>
        <v>-6</v>
      </c>
      <c r="O60" s="5" t="s">
        <v>107</v>
      </c>
      <c r="P60">
        <f>5-3-7-14</f>
        <v>-19</v>
      </c>
      <c r="Q60">
        <f>5-3-7-14</f>
        <v>-19</v>
      </c>
      <c r="R60" s="8">
        <f>5+1-1-7-10</f>
        <v>-12</v>
      </c>
      <c r="S60" s="8">
        <f>5+1-1-7-10</f>
        <v>-12</v>
      </c>
      <c r="T60">
        <f t="shared" si="1"/>
        <v>-6</v>
      </c>
    </row>
    <row r="61" spans="1:20">
      <c r="A61" s="47" t="s">
        <v>28</v>
      </c>
      <c r="B61" s="47">
        <v>2</v>
      </c>
      <c r="C61" s="47">
        <v>1241</v>
      </c>
      <c r="D61" s="47">
        <f t="shared" si="0"/>
        <v>1230</v>
      </c>
      <c r="E61" s="5" t="s">
        <v>107</v>
      </c>
      <c r="F61">
        <f>5-3-7-14</f>
        <v>-19</v>
      </c>
      <c r="G61">
        <f>5-3-7-14</f>
        <v>-19</v>
      </c>
      <c r="H61" s="6">
        <f>5+1-1-7-10</f>
        <v>-12</v>
      </c>
      <c r="I61" s="6">
        <f>5+1-1-7-10</f>
        <v>-12</v>
      </c>
      <c r="J61">
        <f t="shared" si="2"/>
        <v>-6</v>
      </c>
      <c r="O61" s="5" t="s">
        <v>108</v>
      </c>
      <c r="P61">
        <f>5-5-10-12</f>
        <v>-22</v>
      </c>
      <c r="R61" s="8">
        <f>5+1+0-5-10</f>
        <v>-9</v>
      </c>
      <c r="S61" s="8"/>
      <c r="T61">
        <f t="shared" si="1"/>
        <v>-6</v>
      </c>
    </row>
    <row r="62" spans="1:20">
      <c r="A62" s="47"/>
      <c r="B62" s="47"/>
      <c r="C62" s="47"/>
      <c r="D62" s="47"/>
      <c r="E62" s="5" t="s">
        <v>108</v>
      </c>
      <c r="F62">
        <f>5-5-10-12</f>
        <v>-22</v>
      </c>
      <c r="H62" s="6">
        <f>5+1+0-5-10</f>
        <v>-9</v>
      </c>
      <c r="I62" s="6"/>
      <c r="J62">
        <f t="shared" si="2"/>
        <v>-6</v>
      </c>
      <c r="O62" s="5" t="s">
        <v>109</v>
      </c>
      <c r="P62">
        <f>5-5-10-12</f>
        <v>-22</v>
      </c>
      <c r="R62" s="8">
        <f>5+1+0-5-10</f>
        <v>-9</v>
      </c>
      <c r="S62" s="8"/>
      <c r="T62">
        <f t="shared" si="1"/>
        <v>-6</v>
      </c>
    </row>
    <row r="63" spans="1:20">
      <c r="A63" s="47"/>
      <c r="B63" s="47"/>
      <c r="C63" s="47"/>
      <c r="D63" s="47"/>
      <c r="E63" s="5" t="s">
        <v>109</v>
      </c>
      <c r="F63">
        <f>5-5-10-12</f>
        <v>-22</v>
      </c>
      <c r="H63" s="6">
        <f>5+1+0-5-10</f>
        <v>-9</v>
      </c>
      <c r="I63" s="6"/>
      <c r="J63">
        <f t="shared" si="2"/>
        <v>-6</v>
      </c>
      <c r="O63" s="5" t="s">
        <v>110</v>
      </c>
      <c r="P63">
        <f>5-10-12</f>
        <v>-17</v>
      </c>
      <c r="R63" s="8">
        <f>5+0-5-10</f>
        <v>-10</v>
      </c>
      <c r="S63" s="8"/>
      <c r="T63">
        <f t="shared" si="1"/>
        <v>-6</v>
      </c>
    </row>
    <row r="64" spans="1:20" ht="21">
      <c r="A64" s="38" t="s">
        <v>116</v>
      </c>
      <c r="B64" s="47"/>
      <c r="C64" s="47"/>
      <c r="D64" s="47"/>
      <c r="E64" s="5" t="s">
        <v>110</v>
      </c>
      <c r="F64">
        <f>5-10-12</f>
        <v>-17</v>
      </c>
      <c r="H64" s="6">
        <f>5+0-5-10</f>
        <v>-10</v>
      </c>
      <c r="I64" s="6"/>
      <c r="J64">
        <f t="shared" si="2"/>
        <v>-6</v>
      </c>
      <c r="O64" s="5" t="s">
        <v>111</v>
      </c>
      <c r="P64">
        <f>5+3+2-12</f>
        <v>-2</v>
      </c>
      <c r="R64">
        <f>5+3+2-12</f>
        <v>-2</v>
      </c>
      <c r="T64">
        <f t="shared" si="1"/>
        <v>-6</v>
      </c>
    </row>
    <row r="65" spans="1:20">
      <c r="A65" s="51" t="s">
        <v>1</v>
      </c>
      <c r="B65" s="52" t="s">
        <v>2</v>
      </c>
      <c r="C65" s="52" t="s">
        <v>3</v>
      </c>
      <c r="D65" s="52" t="s">
        <v>138</v>
      </c>
      <c r="E65" s="5" t="s">
        <v>111</v>
      </c>
      <c r="F65">
        <f>5+3+2-12</f>
        <v>-2</v>
      </c>
      <c r="H65">
        <f>5+3+2-12</f>
        <v>-2</v>
      </c>
      <c r="J65">
        <f t="shared" si="2"/>
        <v>-6</v>
      </c>
      <c r="O65" s="5" t="s">
        <v>112</v>
      </c>
      <c r="P65">
        <f>5+3+2-12</f>
        <v>-2</v>
      </c>
      <c r="R65">
        <f>5+3+2-12</f>
        <v>-2</v>
      </c>
    </row>
    <row r="66" spans="1:20">
      <c r="A66" s="47" t="s">
        <v>40</v>
      </c>
      <c r="B66" s="47">
        <v>2</v>
      </c>
      <c r="C66" s="47">
        <v>164</v>
      </c>
      <c r="D66" s="47">
        <f t="shared" ref="D66:D71" si="3">C66-10</f>
        <v>154</v>
      </c>
      <c r="E66" s="5" t="s">
        <v>112</v>
      </c>
      <c r="F66">
        <f>5+3+2-12</f>
        <v>-2</v>
      </c>
      <c r="H66">
        <f>5+3+2-12</f>
        <v>-2</v>
      </c>
      <c r="O66" s="5" t="s">
        <v>113</v>
      </c>
      <c r="P66">
        <f>5+3+2-12</f>
        <v>-2</v>
      </c>
      <c r="R66">
        <f>5+3+2-12</f>
        <v>-2</v>
      </c>
    </row>
    <row r="67" spans="1:20">
      <c r="A67" s="47" t="s">
        <v>41</v>
      </c>
      <c r="B67" s="47">
        <v>2</v>
      </c>
      <c r="C67" s="47">
        <v>181</v>
      </c>
      <c r="D67" s="47">
        <f t="shared" si="3"/>
        <v>171</v>
      </c>
      <c r="E67" s="5" t="s">
        <v>113</v>
      </c>
      <c r="F67">
        <f>5+3+2-12</f>
        <v>-2</v>
      </c>
      <c r="H67">
        <f>5+3+2-12</f>
        <v>-2</v>
      </c>
      <c r="M67" t="s">
        <v>142</v>
      </c>
    </row>
    <row r="68" spans="1:20">
      <c r="A68" s="47" t="s">
        <v>42</v>
      </c>
      <c r="B68" s="47">
        <v>2</v>
      </c>
      <c r="C68" s="47">
        <v>158</v>
      </c>
      <c r="D68" s="47">
        <f t="shared" si="3"/>
        <v>148</v>
      </c>
      <c r="O68" s="33"/>
      <c r="P68" s="34" t="s">
        <v>140</v>
      </c>
      <c r="Q68" s="34" t="s">
        <v>141</v>
      </c>
      <c r="R68" s="34" t="s">
        <v>95</v>
      </c>
      <c r="S68" s="34" t="s">
        <v>96</v>
      </c>
      <c r="T68" s="34" t="s">
        <v>99</v>
      </c>
    </row>
    <row r="69" spans="1:20">
      <c r="A69" s="47" t="s">
        <v>43</v>
      </c>
      <c r="B69" s="47">
        <v>2</v>
      </c>
      <c r="C69" s="47">
        <v>165</v>
      </c>
      <c r="D69" s="47">
        <f t="shared" si="3"/>
        <v>155</v>
      </c>
      <c r="O69" s="35" t="s">
        <v>100</v>
      </c>
      <c r="P69" s="36">
        <f t="shared" ref="P69:T76" si="4">P53+P31</f>
        <v>6878</v>
      </c>
      <c r="Q69" s="36">
        <f t="shared" si="4"/>
        <v>6852</v>
      </c>
      <c r="R69" s="37">
        <f t="shared" si="4"/>
        <v>6833</v>
      </c>
      <c r="S69" s="37">
        <f t="shared" si="4"/>
        <v>6906</v>
      </c>
      <c r="T69" s="36">
        <f t="shared" si="4"/>
        <v>7824</v>
      </c>
    </row>
    <row r="70" spans="1:20">
      <c r="A70" s="47" t="s">
        <v>44</v>
      </c>
      <c r="B70" s="47">
        <v>2</v>
      </c>
      <c r="C70" s="47">
        <v>178</v>
      </c>
      <c r="D70" s="47">
        <f t="shared" si="3"/>
        <v>168</v>
      </c>
      <c r="E70" s="4"/>
      <c r="F70" s="2" t="s">
        <v>140</v>
      </c>
      <c r="G70" s="2" t="s">
        <v>141</v>
      </c>
      <c r="H70" s="2" t="s">
        <v>95</v>
      </c>
      <c r="I70" s="2" t="s">
        <v>96</v>
      </c>
      <c r="J70" s="2" t="s">
        <v>99</v>
      </c>
      <c r="O70" s="35" t="s">
        <v>101</v>
      </c>
      <c r="P70" s="36">
        <f t="shared" si="4"/>
        <v>6767</v>
      </c>
      <c r="Q70" s="36">
        <f t="shared" si="4"/>
        <v>6740</v>
      </c>
      <c r="R70" s="37">
        <f t="shared" si="4"/>
        <v>6742</v>
      </c>
      <c r="S70" s="37">
        <f t="shared" si="4"/>
        <v>6820</v>
      </c>
      <c r="T70" s="36">
        <f t="shared" si="4"/>
        <v>7490</v>
      </c>
    </row>
    <row r="71" spans="1:20">
      <c r="A71" s="47" t="s">
        <v>45</v>
      </c>
      <c r="B71" s="47">
        <v>2</v>
      </c>
      <c r="C71" s="47">
        <v>187</v>
      </c>
      <c r="D71" s="47">
        <f t="shared" si="3"/>
        <v>177</v>
      </c>
      <c r="E71" s="5" t="s">
        <v>100</v>
      </c>
      <c r="F71">
        <f>F34+F54</f>
        <v>7143</v>
      </c>
      <c r="G71">
        <f>G34+G54</f>
        <v>7116</v>
      </c>
      <c r="H71" s="6">
        <f>H34+H54</f>
        <v>7082</v>
      </c>
      <c r="I71" s="6">
        <f>I34+I54</f>
        <v>7170</v>
      </c>
      <c r="J71">
        <f>J34+J54</f>
        <v>8101</v>
      </c>
      <c r="O71" s="35" t="s">
        <v>102</v>
      </c>
      <c r="P71" s="36">
        <f t="shared" si="4"/>
        <v>6738</v>
      </c>
      <c r="Q71" s="36">
        <f t="shared" si="4"/>
        <v>6712</v>
      </c>
      <c r="R71" s="37">
        <f t="shared" si="4"/>
        <v>6711</v>
      </c>
      <c r="S71" s="37">
        <f t="shared" si="4"/>
        <v>6784</v>
      </c>
      <c r="T71" s="36">
        <f t="shared" si="4"/>
        <v>7290</v>
      </c>
    </row>
    <row r="72" spans="1:20">
      <c r="A72" s="47"/>
      <c r="B72" s="47"/>
      <c r="C72" s="47"/>
      <c r="D72" s="47"/>
      <c r="E72" s="5" t="s">
        <v>101</v>
      </c>
      <c r="F72">
        <f t="shared" ref="F72:J84" si="5">F35+F55</f>
        <v>7029</v>
      </c>
      <c r="G72">
        <f t="shared" si="5"/>
        <v>7001</v>
      </c>
      <c r="H72" s="6">
        <f t="shared" si="5"/>
        <v>6989</v>
      </c>
      <c r="I72" s="6">
        <f t="shared" si="5"/>
        <v>7082</v>
      </c>
      <c r="J72">
        <f t="shared" si="5"/>
        <v>7758</v>
      </c>
      <c r="O72" s="35" t="s">
        <v>103</v>
      </c>
      <c r="P72" s="36">
        <f t="shared" si="4"/>
        <v>6790</v>
      </c>
      <c r="Q72" s="36">
        <f t="shared" si="4"/>
        <v>6766</v>
      </c>
      <c r="R72" s="37">
        <f t="shared" si="4"/>
        <v>6741</v>
      </c>
      <c r="S72" s="37">
        <f t="shared" si="4"/>
        <v>6809</v>
      </c>
      <c r="T72" s="36">
        <f t="shared" si="4"/>
        <v>7220</v>
      </c>
    </row>
    <row r="73" spans="1:20">
      <c r="A73" s="47"/>
      <c r="B73" s="47"/>
      <c r="C73" s="47"/>
      <c r="D73" s="47"/>
      <c r="E73" s="5" t="s">
        <v>102</v>
      </c>
      <c r="F73">
        <f t="shared" si="5"/>
        <v>6999</v>
      </c>
      <c r="G73">
        <f t="shared" si="5"/>
        <v>6972</v>
      </c>
      <c r="H73" s="6">
        <f t="shared" si="5"/>
        <v>6958</v>
      </c>
      <c r="I73" s="6">
        <f t="shared" si="5"/>
        <v>7046</v>
      </c>
      <c r="J73">
        <f t="shared" si="5"/>
        <v>7552</v>
      </c>
      <c r="O73" s="35" t="s">
        <v>104</v>
      </c>
      <c r="P73" s="36">
        <f t="shared" si="4"/>
        <v>6688</v>
      </c>
      <c r="Q73" s="36">
        <f t="shared" si="4"/>
        <v>6665</v>
      </c>
      <c r="R73" s="37">
        <f t="shared" si="4"/>
        <v>6656</v>
      </c>
      <c r="S73" s="37">
        <f t="shared" si="4"/>
        <v>6722</v>
      </c>
      <c r="T73" s="36">
        <f t="shared" si="4"/>
        <v>7059</v>
      </c>
    </row>
    <row r="74" spans="1:20" ht="21">
      <c r="A74" s="38" t="s">
        <v>117</v>
      </c>
      <c r="B74" s="47"/>
      <c r="C74" s="47"/>
      <c r="D74" s="47"/>
      <c r="E74" s="5" t="s">
        <v>103</v>
      </c>
      <c r="F74">
        <f t="shared" si="5"/>
        <v>7053</v>
      </c>
      <c r="G74">
        <f t="shared" si="5"/>
        <v>7028</v>
      </c>
      <c r="H74" s="6">
        <f t="shared" si="5"/>
        <v>6988</v>
      </c>
      <c r="I74" s="6">
        <f t="shared" si="5"/>
        <v>7070</v>
      </c>
      <c r="J74">
        <f t="shared" si="5"/>
        <v>7479</v>
      </c>
      <c r="O74" s="35" t="s">
        <v>105</v>
      </c>
      <c r="P74" s="36">
        <f t="shared" si="4"/>
        <v>6549</v>
      </c>
      <c r="Q74" s="36">
        <f t="shared" si="4"/>
        <v>6527</v>
      </c>
      <c r="R74" s="37">
        <f t="shared" si="4"/>
        <v>6530</v>
      </c>
      <c r="S74" s="37">
        <f t="shared" si="4"/>
        <v>6593</v>
      </c>
      <c r="T74" s="36">
        <f t="shared" si="4"/>
        <v>6862</v>
      </c>
    </row>
    <row r="75" spans="1:20">
      <c r="A75" s="51" t="s">
        <v>1</v>
      </c>
      <c r="B75" s="52" t="s">
        <v>2</v>
      </c>
      <c r="C75" s="52" t="s">
        <v>3</v>
      </c>
      <c r="D75" s="52" t="s">
        <v>138</v>
      </c>
      <c r="E75" s="5" t="s">
        <v>104</v>
      </c>
      <c r="F75">
        <f t="shared" si="5"/>
        <v>6944</v>
      </c>
      <c r="G75">
        <f t="shared" si="5"/>
        <v>6920</v>
      </c>
      <c r="H75" s="6">
        <f t="shared" si="5"/>
        <v>6904</v>
      </c>
      <c r="I75" s="6">
        <f t="shared" si="5"/>
        <v>6985</v>
      </c>
      <c r="J75">
        <f t="shared" si="5"/>
        <v>7314</v>
      </c>
      <c r="O75" s="35" t="s">
        <v>106</v>
      </c>
      <c r="P75" s="36">
        <f t="shared" si="4"/>
        <v>6486</v>
      </c>
      <c r="Q75" s="36">
        <f t="shared" si="4"/>
        <v>6466</v>
      </c>
      <c r="R75" s="37">
        <f t="shared" si="4"/>
        <v>6465</v>
      </c>
      <c r="S75" s="37">
        <f t="shared" si="4"/>
        <v>6521</v>
      </c>
      <c r="T75" s="36">
        <f t="shared" si="4"/>
        <v>6813</v>
      </c>
    </row>
    <row r="76" spans="1:20">
      <c r="A76" s="47" t="s">
        <v>51</v>
      </c>
      <c r="B76" s="47">
        <v>2</v>
      </c>
      <c r="C76" s="47">
        <v>170</v>
      </c>
      <c r="D76" s="47">
        <f>C76-8</f>
        <v>162</v>
      </c>
      <c r="E76" s="5" t="s">
        <v>105</v>
      </c>
      <c r="F76">
        <f t="shared" si="5"/>
        <v>6801</v>
      </c>
      <c r="G76">
        <f t="shared" si="5"/>
        <v>6778</v>
      </c>
      <c r="H76" s="6">
        <f t="shared" si="5"/>
        <v>6775</v>
      </c>
      <c r="I76" s="6">
        <f t="shared" si="5"/>
        <v>6852</v>
      </c>
      <c r="J76">
        <f t="shared" si="5"/>
        <v>7112</v>
      </c>
      <c r="O76" s="35" t="s">
        <v>107</v>
      </c>
      <c r="P76" s="36">
        <f t="shared" si="4"/>
        <v>6515</v>
      </c>
      <c r="Q76" s="36">
        <f t="shared" si="4"/>
        <v>6498</v>
      </c>
      <c r="R76" s="37">
        <f t="shared" si="4"/>
        <v>6479</v>
      </c>
      <c r="S76" s="37">
        <f t="shared" si="4"/>
        <v>6520</v>
      </c>
      <c r="T76" s="36">
        <f t="shared" si="4"/>
        <v>6923</v>
      </c>
    </row>
    <row r="77" spans="1:20">
      <c r="A77" s="47" t="s">
        <v>52</v>
      </c>
      <c r="B77" s="47">
        <v>2</v>
      </c>
      <c r="C77" s="47">
        <v>174</v>
      </c>
      <c r="D77" s="47">
        <f t="shared" ref="D77:D85" si="6">C77-8</f>
        <v>166</v>
      </c>
      <c r="E77" s="5" t="s">
        <v>106</v>
      </c>
      <c r="F77">
        <f t="shared" si="5"/>
        <v>6736</v>
      </c>
      <c r="G77">
        <f t="shared" si="5"/>
        <v>6715</v>
      </c>
      <c r="H77" s="6">
        <f t="shared" si="5"/>
        <v>6708</v>
      </c>
      <c r="I77" s="6">
        <f t="shared" si="5"/>
        <v>6777</v>
      </c>
      <c r="J77">
        <f t="shared" si="5"/>
        <v>7062</v>
      </c>
      <c r="O77" s="35" t="s">
        <v>108</v>
      </c>
      <c r="P77" s="36">
        <f t="shared" ref="P77:P82" si="7">P61+P39</f>
        <v>6277</v>
      </c>
      <c r="Q77" s="36"/>
      <c r="R77" s="37">
        <f t="shared" ref="R77:R82" si="8">R61+R39</f>
        <v>6285</v>
      </c>
      <c r="S77" s="37"/>
      <c r="T77" s="36">
        <f t="shared" ref="T77:T82" si="9">T61+T39</f>
        <v>6749</v>
      </c>
    </row>
    <row r="78" spans="1:20">
      <c r="A78" s="47" t="s">
        <v>53</v>
      </c>
      <c r="B78" s="47">
        <v>2</v>
      </c>
      <c r="C78" s="47">
        <v>180</v>
      </c>
      <c r="D78" s="47">
        <f t="shared" si="6"/>
        <v>172</v>
      </c>
      <c r="E78" s="5" t="s">
        <v>107</v>
      </c>
      <c r="F78">
        <f t="shared" si="5"/>
        <v>6764</v>
      </c>
      <c r="G78">
        <f t="shared" si="5"/>
        <v>6747</v>
      </c>
      <c r="H78" s="6">
        <f t="shared" si="5"/>
        <v>6721</v>
      </c>
      <c r="I78" s="6">
        <f t="shared" si="5"/>
        <v>6775</v>
      </c>
      <c r="J78">
        <f t="shared" si="5"/>
        <v>7171</v>
      </c>
      <c r="O78" s="35" t="s">
        <v>109</v>
      </c>
      <c r="P78" s="36">
        <f t="shared" si="7"/>
        <v>6163</v>
      </c>
      <c r="Q78" s="36"/>
      <c r="R78" s="37">
        <f t="shared" si="8"/>
        <v>6192</v>
      </c>
      <c r="S78" s="37"/>
      <c r="T78" s="36">
        <f t="shared" si="9"/>
        <v>6758</v>
      </c>
    </row>
    <row r="79" spans="1:20">
      <c r="A79" s="47" t="s">
        <v>54</v>
      </c>
      <c r="B79" s="47">
        <v>2</v>
      </c>
      <c r="C79" s="47">
        <v>192</v>
      </c>
      <c r="D79" s="47">
        <f t="shared" si="6"/>
        <v>184</v>
      </c>
      <c r="E79" s="5" t="s">
        <v>108</v>
      </c>
      <c r="F79">
        <f t="shared" si="5"/>
        <v>6519</v>
      </c>
      <c r="H79" s="6">
        <f t="shared" ref="H79:H84" si="10">H42+H62</f>
        <v>6526</v>
      </c>
      <c r="I79" s="6"/>
      <c r="J79">
        <f t="shared" ref="J79:J84" si="11">J42+J62</f>
        <v>6969</v>
      </c>
      <c r="O79" s="35" t="s">
        <v>110</v>
      </c>
      <c r="P79" s="36">
        <f t="shared" si="7"/>
        <v>6107</v>
      </c>
      <c r="Q79" s="36"/>
      <c r="R79" s="37">
        <f t="shared" si="8"/>
        <v>6155</v>
      </c>
      <c r="S79" s="37"/>
      <c r="T79" s="36">
        <f t="shared" si="9"/>
        <v>6764</v>
      </c>
    </row>
    <row r="80" spans="1:20">
      <c r="A80" s="47" t="s">
        <v>55</v>
      </c>
      <c r="B80" s="47">
        <v>2</v>
      </c>
      <c r="C80" s="47">
        <v>195</v>
      </c>
      <c r="D80" s="47">
        <f t="shared" si="6"/>
        <v>187</v>
      </c>
      <c r="E80" s="5" t="s">
        <v>109</v>
      </c>
      <c r="F80">
        <f t="shared" si="5"/>
        <v>6401</v>
      </c>
      <c r="H80" s="6">
        <f t="shared" si="10"/>
        <v>6430</v>
      </c>
      <c r="I80" s="6"/>
      <c r="J80">
        <f t="shared" si="11"/>
        <v>6977</v>
      </c>
      <c r="O80" s="35" t="s">
        <v>111</v>
      </c>
      <c r="P80" s="36">
        <f t="shared" si="7"/>
        <v>6080</v>
      </c>
      <c r="Q80" s="36"/>
      <c r="R80" s="37">
        <f t="shared" si="8"/>
        <v>6088</v>
      </c>
      <c r="S80" s="37"/>
      <c r="T80" s="36">
        <f t="shared" si="9"/>
        <v>6965</v>
      </c>
    </row>
    <row r="81" spans="1:20">
      <c r="A81" s="47" t="s">
        <v>56</v>
      </c>
      <c r="B81" s="47">
        <v>2</v>
      </c>
      <c r="C81" s="47">
        <v>196</v>
      </c>
      <c r="D81" s="47">
        <f t="shared" si="6"/>
        <v>188</v>
      </c>
      <c r="E81" s="5" t="s">
        <v>110</v>
      </c>
      <c r="F81">
        <f t="shared" si="5"/>
        <v>6342</v>
      </c>
      <c r="H81" s="6">
        <f t="shared" si="10"/>
        <v>6390</v>
      </c>
      <c r="I81" s="6"/>
      <c r="J81">
        <f t="shared" si="11"/>
        <v>6986</v>
      </c>
      <c r="O81" s="35" t="s">
        <v>112</v>
      </c>
      <c r="P81" s="36">
        <f t="shared" si="7"/>
        <v>6064</v>
      </c>
      <c r="Q81" s="36"/>
      <c r="R81" s="37">
        <f t="shared" si="8"/>
        <v>6096</v>
      </c>
      <c r="S81" s="37"/>
      <c r="T81" s="36">
        <f t="shared" si="9"/>
        <v>0</v>
      </c>
    </row>
    <row r="82" spans="1:20">
      <c r="A82" s="47" t="s">
        <v>57</v>
      </c>
      <c r="B82" s="47">
        <v>2</v>
      </c>
      <c r="C82" s="47">
        <v>198</v>
      </c>
      <c r="D82" s="47">
        <f t="shared" si="6"/>
        <v>190</v>
      </c>
      <c r="E82" s="5" t="s">
        <v>111</v>
      </c>
      <c r="F82">
        <f t="shared" si="5"/>
        <v>6312</v>
      </c>
      <c r="H82" s="6">
        <f t="shared" si="10"/>
        <v>6320</v>
      </c>
      <c r="J82">
        <f t="shared" si="11"/>
        <v>7190</v>
      </c>
      <c r="O82" s="35" t="s">
        <v>113</v>
      </c>
      <c r="P82" s="36">
        <f t="shared" si="7"/>
        <v>6101</v>
      </c>
      <c r="Q82" s="36"/>
      <c r="R82" s="37">
        <f t="shared" si="8"/>
        <v>6124</v>
      </c>
      <c r="S82" s="37"/>
      <c r="T82" s="36">
        <f t="shared" si="9"/>
        <v>0</v>
      </c>
    </row>
    <row r="83" spans="1:20">
      <c r="A83" s="47" t="s">
        <v>58</v>
      </c>
      <c r="B83" s="47">
        <v>2</v>
      </c>
      <c r="C83" s="47">
        <v>207</v>
      </c>
      <c r="D83" s="47">
        <f t="shared" si="6"/>
        <v>199</v>
      </c>
      <c r="E83" s="5" t="s">
        <v>112</v>
      </c>
      <c r="F83">
        <f t="shared" si="5"/>
        <v>6295</v>
      </c>
      <c r="H83" s="6">
        <f t="shared" si="10"/>
        <v>6327</v>
      </c>
      <c r="J83">
        <f t="shared" si="11"/>
        <v>0</v>
      </c>
    </row>
    <row r="84" spans="1:20">
      <c r="A84" s="47" t="s">
        <v>59</v>
      </c>
      <c r="B84" s="47">
        <v>2</v>
      </c>
      <c r="C84" s="47">
        <v>215</v>
      </c>
      <c r="D84" s="47">
        <f t="shared" si="6"/>
        <v>207</v>
      </c>
      <c r="E84" s="5" t="s">
        <v>113</v>
      </c>
      <c r="F84">
        <f t="shared" si="5"/>
        <v>6331</v>
      </c>
      <c r="H84" s="6">
        <f t="shared" si="10"/>
        <v>6354</v>
      </c>
      <c r="J84">
        <f t="shared" si="11"/>
        <v>0</v>
      </c>
    </row>
    <row r="85" spans="1:20">
      <c r="A85" s="47" t="s">
        <v>60</v>
      </c>
      <c r="B85" s="47">
        <v>2</v>
      </c>
      <c r="C85" s="47">
        <v>221</v>
      </c>
      <c r="D85" s="47">
        <f t="shared" si="6"/>
        <v>213</v>
      </c>
    </row>
    <row r="86" spans="1:20">
      <c r="A86" s="47"/>
      <c r="B86" s="47"/>
      <c r="C86" s="47"/>
      <c r="D86" s="47"/>
    </row>
    <row r="87" spans="1:20" ht="33">
      <c r="A87" s="46" t="s">
        <v>176</v>
      </c>
      <c r="B87" s="47"/>
      <c r="C87" s="72"/>
      <c r="D87" s="73"/>
    </row>
    <row r="88" spans="1:20" ht="20.25">
      <c r="A88" s="48" t="s">
        <v>0</v>
      </c>
      <c r="B88" s="49"/>
      <c r="C88" s="47"/>
      <c r="D88" s="47"/>
    </row>
    <row r="89" spans="1:20">
      <c r="A89" s="47"/>
      <c r="B89" s="47"/>
      <c r="C89" s="47"/>
      <c r="D89" s="47"/>
    </row>
    <row r="90" spans="1:20">
      <c r="A90" s="47"/>
      <c r="B90" s="47"/>
      <c r="C90" s="47"/>
      <c r="D90" s="47"/>
    </row>
    <row r="91" spans="1:20">
      <c r="A91" s="47"/>
      <c r="B91" s="47"/>
      <c r="C91" s="47"/>
      <c r="D91" s="47"/>
    </row>
    <row r="92" spans="1:20">
      <c r="A92" s="47"/>
      <c r="B92" s="47"/>
      <c r="C92" s="47"/>
      <c r="D92" s="47"/>
    </row>
    <row r="93" spans="1:20">
      <c r="A93" s="47"/>
      <c r="B93" s="47"/>
      <c r="C93" s="47"/>
      <c r="D93" s="47"/>
    </row>
    <row r="94" spans="1:20">
      <c r="A94" s="47"/>
      <c r="B94" s="47"/>
      <c r="C94" s="47"/>
      <c r="D94" s="47"/>
    </row>
    <row r="95" spans="1:20">
      <c r="A95" s="47"/>
      <c r="B95" s="47"/>
      <c r="C95" s="47"/>
      <c r="D95" s="47"/>
    </row>
    <row r="96" spans="1:20">
      <c r="A96" s="47"/>
      <c r="B96" s="47"/>
      <c r="C96" s="47"/>
      <c r="D96" s="47"/>
    </row>
    <row r="97" spans="1:4">
      <c r="A97" s="47"/>
      <c r="B97" s="47"/>
      <c r="C97" s="47"/>
      <c r="D97" s="47"/>
    </row>
    <row r="98" spans="1:4">
      <c r="A98" s="47"/>
      <c r="B98" s="47"/>
      <c r="C98" s="47"/>
      <c r="D98" s="47"/>
    </row>
    <row r="99" spans="1:4">
      <c r="A99" s="47"/>
      <c r="B99" s="47"/>
      <c r="C99" s="47"/>
      <c r="D99" s="47"/>
    </row>
    <row r="100" spans="1:4">
      <c r="A100" s="47"/>
      <c r="B100" s="47"/>
      <c r="C100" s="47"/>
      <c r="D100" s="47"/>
    </row>
    <row r="101" spans="1:4">
      <c r="A101" s="47"/>
      <c r="B101" s="47"/>
      <c r="C101" s="47"/>
      <c r="D101" s="47"/>
    </row>
    <row r="102" spans="1:4">
      <c r="A102" s="47"/>
      <c r="B102" s="47"/>
      <c r="C102" s="47"/>
      <c r="D102" s="47"/>
    </row>
    <row r="103" spans="1:4">
      <c r="A103" s="47"/>
      <c r="B103" s="47"/>
      <c r="C103" s="47"/>
      <c r="D103" s="47"/>
    </row>
    <row r="104" spans="1:4">
      <c r="A104" s="47"/>
      <c r="B104" s="47"/>
      <c r="C104" s="47"/>
      <c r="D104" s="47"/>
    </row>
    <row r="105" spans="1:4" ht="23.25">
      <c r="A105" s="53" t="s">
        <v>118</v>
      </c>
      <c r="B105" s="47"/>
      <c r="C105" s="47"/>
      <c r="D105" s="47"/>
    </row>
    <row r="106" spans="1:4">
      <c r="A106" s="51" t="s">
        <v>1</v>
      </c>
      <c r="B106" s="52" t="s">
        <v>2</v>
      </c>
      <c r="C106" s="52" t="s">
        <v>3</v>
      </c>
      <c r="D106" s="52" t="s">
        <v>138</v>
      </c>
    </row>
    <row r="107" spans="1:4">
      <c r="A107" s="47" t="s">
        <v>179</v>
      </c>
      <c r="B107" s="47">
        <v>2</v>
      </c>
      <c r="C107" s="47">
        <v>2348</v>
      </c>
      <c r="D107" s="47">
        <f>C107+50</f>
        <v>2398</v>
      </c>
    </row>
    <row r="108" spans="1:4">
      <c r="A108" s="47"/>
      <c r="B108" s="47"/>
      <c r="C108" s="47"/>
      <c r="D108" s="47"/>
    </row>
    <row r="109" spans="1:4" ht="23.25">
      <c r="A109" s="54" t="s">
        <v>181</v>
      </c>
      <c r="B109" s="47"/>
      <c r="C109" s="47"/>
      <c r="D109" s="47"/>
    </row>
    <row r="110" spans="1:4">
      <c r="A110" s="51" t="s">
        <v>1</v>
      </c>
      <c r="B110" s="52" t="s">
        <v>2</v>
      </c>
      <c r="C110" s="52" t="s">
        <v>3</v>
      </c>
      <c r="D110" s="47"/>
    </row>
    <row r="111" spans="1:4">
      <c r="A111" s="47" t="s">
        <v>67</v>
      </c>
      <c r="B111" s="47">
        <v>2</v>
      </c>
      <c r="C111" s="47">
        <v>185</v>
      </c>
      <c r="D111" s="47">
        <f>C111+45</f>
        <v>230</v>
      </c>
    </row>
    <row r="112" spans="1:4">
      <c r="A112" s="47" t="s">
        <v>68</v>
      </c>
      <c r="B112" s="47">
        <v>2</v>
      </c>
      <c r="C112" s="47">
        <v>208</v>
      </c>
      <c r="D112" s="47">
        <f t="shared" ref="D112:D130" si="12">C112+45</f>
        <v>253</v>
      </c>
    </row>
    <row r="113" spans="1:4">
      <c r="A113" s="47" t="s">
        <v>69</v>
      </c>
      <c r="B113" s="47">
        <v>2</v>
      </c>
      <c r="C113" s="47">
        <v>233</v>
      </c>
      <c r="D113" s="47">
        <f t="shared" si="12"/>
        <v>278</v>
      </c>
    </row>
    <row r="114" spans="1:4">
      <c r="A114" s="47" t="s">
        <v>70</v>
      </c>
      <c r="B114" s="47">
        <v>2</v>
      </c>
      <c r="C114" s="47">
        <v>300</v>
      </c>
      <c r="D114" s="47">
        <f t="shared" si="12"/>
        <v>345</v>
      </c>
    </row>
    <row r="115" spans="1:4">
      <c r="A115" s="47" t="s">
        <v>71</v>
      </c>
      <c r="B115" s="47">
        <v>2</v>
      </c>
      <c r="C115" s="47">
        <v>298</v>
      </c>
      <c r="D115" s="47">
        <f t="shared" si="12"/>
        <v>343</v>
      </c>
    </row>
    <row r="116" spans="1:4">
      <c r="A116" s="47" t="s">
        <v>72</v>
      </c>
      <c r="B116" s="47">
        <v>2</v>
      </c>
      <c r="C116" s="47">
        <v>291</v>
      </c>
      <c r="D116" s="47">
        <f t="shared" si="12"/>
        <v>336</v>
      </c>
    </row>
    <row r="117" spans="1:4">
      <c r="A117" s="47" t="s">
        <v>73</v>
      </c>
      <c r="B117" s="47">
        <v>2</v>
      </c>
      <c r="C117" s="47">
        <v>300</v>
      </c>
      <c r="D117" s="47">
        <f t="shared" si="12"/>
        <v>345</v>
      </c>
    </row>
    <row r="118" spans="1:4">
      <c r="A118" s="47" t="s">
        <v>74</v>
      </c>
      <c r="B118" s="47">
        <v>2</v>
      </c>
      <c r="C118" s="47">
        <v>269</v>
      </c>
      <c r="D118" s="47">
        <f t="shared" si="12"/>
        <v>314</v>
      </c>
    </row>
    <row r="119" spans="1:4">
      <c r="A119" s="47" t="s">
        <v>75</v>
      </c>
      <c r="B119" s="47">
        <v>2</v>
      </c>
      <c r="C119" s="47">
        <v>332</v>
      </c>
      <c r="D119" s="47">
        <f t="shared" si="12"/>
        <v>377</v>
      </c>
    </row>
    <row r="120" spans="1:4">
      <c r="A120" s="47" t="s">
        <v>76</v>
      </c>
      <c r="B120" s="47">
        <v>2</v>
      </c>
      <c r="C120" s="47">
        <v>363</v>
      </c>
      <c r="D120" s="47">
        <f t="shared" si="12"/>
        <v>408</v>
      </c>
    </row>
    <row r="121" spans="1:4">
      <c r="A121" s="47" t="s">
        <v>77</v>
      </c>
      <c r="B121" s="47">
        <v>2</v>
      </c>
      <c r="C121" s="47">
        <v>382</v>
      </c>
      <c r="D121" s="47">
        <f t="shared" si="12"/>
        <v>427</v>
      </c>
    </row>
    <row r="122" spans="1:4">
      <c r="A122" s="47" t="s">
        <v>78</v>
      </c>
      <c r="B122" s="47">
        <v>2</v>
      </c>
      <c r="C122" s="47">
        <v>398</v>
      </c>
      <c r="D122" s="47">
        <f t="shared" si="12"/>
        <v>443</v>
      </c>
    </row>
    <row r="123" spans="1:4">
      <c r="A123" s="47" t="s">
        <v>79</v>
      </c>
      <c r="B123" s="47">
        <v>2</v>
      </c>
      <c r="C123" s="47">
        <v>406</v>
      </c>
      <c r="D123" s="47">
        <f t="shared" si="12"/>
        <v>451</v>
      </c>
    </row>
    <row r="124" spans="1:4">
      <c r="A124" s="47" t="s">
        <v>80</v>
      </c>
      <c r="B124" s="47">
        <v>2</v>
      </c>
      <c r="C124" s="47">
        <v>408</v>
      </c>
      <c r="D124" s="47">
        <f t="shared" si="12"/>
        <v>453</v>
      </c>
    </row>
    <row r="125" spans="1:4">
      <c r="A125" s="47" t="s">
        <v>81</v>
      </c>
      <c r="B125" s="47">
        <v>2</v>
      </c>
      <c r="C125" s="47">
        <v>414</v>
      </c>
      <c r="D125" s="47">
        <f t="shared" si="12"/>
        <v>459</v>
      </c>
    </row>
    <row r="126" spans="1:4">
      <c r="A126" s="47" t="s">
        <v>82</v>
      </c>
      <c r="B126" s="47">
        <v>2</v>
      </c>
      <c r="C126" s="47">
        <v>433</v>
      </c>
      <c r="D126" s="47">
        <f t="shared" si="12"/>
        <v>478</v>
      </c>
    </row>
    <row r="127" spans="1:4">
      <c r="A127" s="47" t="s">
        <v>83</v>
      </c>
      <c r="B127" s="47">
        <v>2</v>
      </c>
      <c r="C127" s="47">
        <v>467</v>
      </c>
      <c r="D127" s="47">
        <f t="shared" si="12"/>
        <v>512</v>
      </c>
    </row>
    <row r="128" spans="1:4">
      <c r="A128" s="47" t="s">
        <v>84</v>
      </c>
      <c r="B128" s="47">
        <v>2</v>
      </c>
      <c r="C128" s="47">
        <v>497</v>
      </c>
      <c r="D128" s="47">
        <f t="shared" si="12"/>
        <v>542</v>
      </c>
    </row>
    <row r="129" spans="1:4">
      <c r="A129" s="47" t="s">
        <v>85</v>
      </c>
      <c r="B129" s="47">
        <v>2</v>
      </c>
      <c r="C129" s="47">
        <v>470</v>
      </c>
      <c r="D129" s="47">
        <f t="shared" si="12"/>
        <v>515</v>
      </c>
    </row>
    <row r="130" spans="1:4">
      <c r="A130" s="47" t="s">
        <v>86</v>
      </c>
      <c r="B130" s="47">
        <v>2</v>
      </c>
      <c r="C130" s="47">
        <v>666</v>
      </c>
      <c r="D130" s="47">
        <f t="shared" si="12"/>
        <v>711</v>
      </c>
    </row>
    <row r="131" spans="1:4">
      <c r="A131" s="47"/>
      <c r="B131" s="47"/>
      <c r="C131" s="47"/>
      <c r="D131" s="47"/>
    </row>
    <row r="132" spans="1:4" ht="33">
      <c r="A132" s="46" t="s">
        <v>176</v>
      </c>
      <c r="B132" s="47"/>
      <c r="C132" s="72"/>
      <c r="D132" s="73"/>
    </row>
    <row r="133" spans="1:4" ht="20.25">
      <c r="A133" s="48" t="s">
        <v>0</v>
      </c>
      <c r="B133" s="49"/>
      <c r="C133" s="47"/>
      <c r="D133" s="47"/>
    </row>
    <row r="134" spans="1:4">
      <c r="A134" s="47"/>
      <c r="B134" s="47"/>
      <c r="C134" s="47"/>
      <c r="D134" s="47"/>
    </row>
    <row r="135" spans="1:4">
      <c r="A135" s="47"/>
      <c r="B135" s="47"/>
      <c r="C135" s="47"/>
      <c r="D135" s="47"/>
    </row>
    <row r="136" spans="1:4">
      <c r="A136" s="47"/>
      <c r="B136" s="47"/>
      <c r="C136" s="47"/>
      <c r="D136" s="47"/>
    </row>
    <row r="137" spans="1:4">
      <c r="A137" s="47"/>
      <c r="B137" s="47"/>
      <c r="C137" s="47"/>
      <c r="D137" s="47"/>
    </row>
    <row r="138" spans="1:4">
      <c r="A138" s="47"/>
      <c r="B138" s="47"/>
      <c r="C138" s="47"/>
      <c r="D138" s="47"/>
    </row>
    <row r="139" spans="1:4">
      <c r="A139" s="47"/>
      <c r="B139" s="47"/>
      <c r="C139" s="47"/>
      <c r="D139" s="47"/>
    </row>
    <row r="140" spans="1:4">
      <c r="A140" s="47"/>
      <c r="B140" s="47"/>
      <c r="C140" s="47"/>
      <c r="D140" s="47"/>
    </row>
    <row r="141" spans="1:4">
      <c r="A141" s="47"/>
      <c r="B141" s="47"/>
      <c r="C141" s="47"/>
      <c r="D141" s="47"/>
    </row>
    <row r="142" spans="1:4">
      <c r="A142" s="47"/>
      <c r="B142" s="47"/>
      <c r="C142" s="47"/>
      <c r="D142" s="47"/>
    </row>
    <row r="143" spans="1:4">
      <c r="A143" s="47"/>
      <c r="B143" s="47"/>
      <c r="C143" s="47"/>
      <c r="D143" s="47"/>
    </row>
    <row r="144" spans="1:4">
      <c r="A144" s="47"/>
      <c r="B144" s="47"/>
      <c r="C144" s="47"/>
      <c r="D144" s="47"/>
    </row>
    <row r="145" spans="1:4">
      <c r="A145" s="47"/>
      <c r="B145" s="47"/>
      <c r="C145" s="47"/>
      <c r="D145" s="47"/>
    </row>
    <row r="146" spans="1:4">
      <c r="A146" s="47"/>
      <c r="B146" s="47"/>
      <c r="C146" s="47"/>
      <c r="D146" s="47"/>
    </row>
    <row r="147" spans="1:4">
      <c r="A147" s="47"/>
      <c r="B147" s="47"/>
      <c r="C147" s="47"/>
      <c r="D147" s="47"/>
    </row>
    <row r="148" spans="1:4">
      <c r="A148" s="47"/>
      <c r="B148" s="47"/>
      <c r="C148" s="47"/>
      <c r="D148" s="47"/>
    </row>
    <row r="149" spans="1:4">
      <c r="A149" s="47"/>
      <c r="B149" s="47"/>
      <c r="C149" s="47"/>
      <c r="D149" s="47"/>
    </row>
    <row r="150" spans="1:4">
      <c r="A150" s="47"/>
      <c r="B150" s="47"/>
      <c r="C150" s="47"/>
      <c r="D150" s="47"/>
    </row>
    <row r="151" spans="1:4">
      <c r="A151" s="47"/>
      <c r="B151" s="47"/>
      <c r="C151" s="47"/>
      <c r="D151" s="47"/>
    </row>
    <row r="152" spans="1:4">
      <c r="A152" s="47"/>
      <c r="B152" s="47"/>
      <c r="C152" s="47"/>
      <c r="D152" s="47"/>
    </row>
    <row r="153" spans="1:4">
      <c r="A153" s="47"/>
      <c r="B153" s="47"/>
      <c r="C153" s="47"/>
      <c r="D153" s="47"/>
    </row>
    <row r="154" spans="1:4">
      <c r="A154" s="47"/>
      <c r="B154" s="47"/>
      <c r="C154" s="47"/>
      <c r="D154" s="47"/>
    </row>
    <row r="155" spans="1:4">
      <c r="A155" s="47"/>
      <c r="B155" s="47"/>
      <c r="C155" s="47"/>
      <c r="D155" s="47"/>
    </row>
    <row r="156" spans="1:4">
      <c r="A156" s="47"/>
      <c r="B156" s="47"/>
      <c r="C156" s="47"/>
      <c r="D156" s="47"/>
    </row>
    <row r="157" spans="1:4">
      <c r="A157" s="47"/>
      <c r="B157" s="47"/>
      <c r="C157" s="47"/>
      <c r="D157" s="47"/>
    </row>
    <row r="158" spans="1:4">
      <c r="A158" s="47"/>
      <c r="B158" s="47"/>
      <c r="C158" s="47"/>
      <c r="D158" s="47"/>
    </row>
    <row r="159" spans="1:4">
      <c r="A159" s="47"/>
      <c r="B159" s="47"/>
      <c r="C159" s="47"/>
      <c r="D159" s="47"/>
    </row>
    <row r="160" spans="1:4">
      <c r="A160" s="47"/>
      <c r="B160" s="47"/>
      <c r="C160" s="47"/>
      <c r="D160" s="47"/>
    </row>
    <row r="161" spans="1:4" ht="21">
      <c r="A161" s="38" t="s">
        <v>115</v>
      </c>
      <c r="B161" s="47"/>
      <c r="C161" s="47"/>
      <c r="D161" s="47"/>
    </row>
    <row r="162" spans="1:4" ht="16.5">
      <c r="A162" s="39" t="s">
        <v>119</v>
      </c>
      <c r="B162" s="47"/>
      <c r="C162" s="47"/>
      <c r="D162" s="47"/>
    </row>
    <row r="163" spans="1:4">
      <c r="A163" s="51" t="s">
        <v>1</v>
      </c>
      <c r="B163" s="52" t="s">
        <v>2</v>
      </c>
      <c r="C163" s="52" t="s">
        <v>3</v>
      </c>
      <c r="D163" s="52" t="s">
        <v>138</v>
      </c>
    </row>
    <row r="164" spans="1:4">
      <c r="A164" s="47" t="s">
        <v>29</v>
      </c>
      <c r="B164" s="47">
        <v>2</v>
      </c>
      <c r="C164" s="47">
        <v>625</v>
      </c>
      <c r="D164" s="47">
        <f>C164+1</f>
        <v>626</v>
      </c>
    </row>
    <row r="165" spans="1:4">
      <c r="A165" s="47" t="s">
        <v>30</v>
      </c>
      <c r="B165" s="47">
        <v>2</v>
      </c>
      <c r="C165" s="47">
        <v>747</v>
      </c>
      <c r="D165" s="47">
        <f t="shared" ref="D165:D175" si="13">C165+1</f>
        <v>748</v>
      </c>
    </row>
    <row r="166" spans="1:4">
      <c r="A166" s="47" t="s">
        <v>157</v>
      </c>
      <c r="B166" s="47">
        <v>6</v>
      </c>
      <c r="C166" s="47">
        <v>840</v>
      </c>
      <c r="D166" s="47">
        <f t="shared" si="13"/>
        <v>841</v>
      </c>
    </row>
    <row r="167" spans="1:4">
      <c r="A167" s="47" t="s">
        <v>31</v>
      </c>
      <c r="B167" s="47">
        <v>2</v>
      </c>
      <c r="C167" s="47">
        <v>887</v>
      </c>
      <c r="D167" s="47">
        <f t="shared" si="13"/>
        <v>888</v>
      </c>
    </row>
    <row r="168" spans="1:4">
      <c r="A168" s="47" t="s">
        <v>32</v>
      </c>
      <c r="B168" s="47">
        <v>2</v>
      </c>
      <c r="C168" s="47">
        <v>933</v>
      </c>
      <c r="D168" s="47">
        <f t="shared" si="13"/>
        <v>934</v>
      </c>
    </row>
    <row r="169" spans="1:4">
      <c r="A169" s="47" t="s">
        <v>33</v>
      </c>
      <c r="B169" s="47">
        <v>2</v>
      </c>
      <c r="C169" s="47">
        <v>1700</v>
      </c>
      <c r="D169" s="47">
        <f t="shared" si="13"/>
        <v>1701</v>
      </c>
    </row>
    <row r="170" spans="1:4">
      <c r="A170" s="47" t="s">
        <v>34</v>
      </c>
      <c r="B170" s="47">
        <v>2</v>
      </c>
      <c r="C170" s="47">
        <v>1737</v>
      </c>
      <c r="D170" s="47">
        <f t="shared" si="13"/>
        <v>1738</v>
      </c>
    </row>
    <row r="171" spans="1:4">
      <c r="A171" s="47" t="s">
        <v>35</v>
      </c>
      <c r="B171" s="47">
        <v>2</v>
      </c>
      <c r="C171" s="47">
        <v>2249</v>
      </c>
      <c r="D171" s="47">
        <f t="shared" si="13"/>
        <v>2250</v>
      </c>
    </row>
    <row r="172" spans="1:4">
      <c r="A172" s="47" t="s">
        <v>36</v>
      </c>
      <c r="B172" s="47">
        <v>2</v>
      </c>
      <c r="C172" s="47">
        <v>2460</v>
      </c>
      <c r="D172" s="47">
        <f t="shared" si="13"/>
        <v>2461</v>
      </c>
    </row>
    <row r="173" spans="1:4">
      <c r="A173" s="47" t="s">
        <v>37</v>
      </c>
      <c r="B173" s="47">
        <v>2</v>
      </c>
      <c r="C173" s="47">
        <v>2444</v>
      </c>
      <c r="D173" s="47">
        <f t="shared" si="13"/>
        <v>2445</v>
      </c>
    </row>
    <row r="174" spans="1:4">
      <c r="A174" s="47" t="s">
        <v>38</v>
      </c>
      <c r="B174" s="47">
        <v>2</v>
      </c>
      <c r="C174" s="47">
        <v>2791</v>
      </c>
      <c r="D174" s="47">
        <f t="shared" si="13"/>
        <v>2792</v>
      </c>
    </row>
    <row r="175" spans="1:4">
      <c r="A175" s="47" t="s">
        <v>39</v>
      </c>
      <c r="B175" s="47">
        <v>2</v>
      </c>
      <c r="C175" s="55">
        <v>3857</v>
      </c>
      <c r="D175" s="47">
        <f t="shared" si="13"/>
        <v>3858</v>
      </c>
    </row>
    <row r="176" spans="1:4">
      <c r="A176" s="47"/>
      <c r="B176" s="47"/>
      <c r="C176" s="47"/>
      <c r="D176" s="47"/>
    </row>
    <row r="177" spans="1:4" ht="21">
      <c r="A177" s="38" t="s">
        <v>116</v>
      </c>
      <c r="B177" s="47"/>
      <c r="C177" s="47"/>
      <c r="D177" s="47"/>
    </row>
    <row r="178" spans="1:4" ht="16.5">
      <c r="A178" s="39" t="s">
        <v>119</v>
      </c>
      <c r="B178" s="47"/>
      <c r="C178" s="47"/>
      <c r="D178" s="47"/>
    </row>
    <row r="179" spans="1:4">
      <c r="A179" s="51" t="s">
        <v>1</v>
      </c>
      <c r="B179" s="52" t="s">
        <v>2</v>
      </c>
      <c r="C179" s="52" t="s">
        <v>3</v>
      </c>
      <c r="D179" s="52" t="s">
        <v>138</v>
      </c>
    </row>
    <row r="180" spans="1:4">
      <c r="A180" s="47" t="s">
        <v>46</v>
      </c>
      <c r="B180" s="47">
        <v>2</v>
      </c>
      <c r="C180" s="47">
        <v>705</v>
      </c>
      <c r="D180" s="47">
        <f>C180+1</f>
        <v>706</v>
      </c>
    </row>
    <row r="181" spans="1:4">
      <c r="A181" s="47" t="s">
        <v>47</v>
      </c>
      <c r="B181" s="47">
        <v>2</v>
      </c>
      <c r="C181" s="47">
        <v>887</v>
      </c>
      <c r="D181" s="47">
        <f>C181+1</f>
        <v>888</v>
      </c>
    </row>
    <row r="182" spans="1:4">
      <c r="A182" s="47" t="s">
        <v>48</v>
      </c>
      <c r="B182" s="47">
        <v>2</v>
      </c>
      <c r="C182" s="47">
        <v>975</v>
      </c>
      <c r="D182" s="47">
        <f>C182+1</f>
        <v>976</v>
      </c>
    </row>
    <row r="183" spans="1:4">
      <c r="A183" s="47" t="s">
        <v>49</v>
      </c>
      <c r="B183" s="47">
        <v>2</v>
      </c>
      <c r="C183" s="47">
        <v>980</v>
      </c>
      <c r="D183" s="47">
        <f>C183+1</f>
        <v>981</v>
      </c>
    </row>
    <row r="184" spans="1:4">
      <c r="A184" s="47" t="s">
        <v>50</v>
      </c>
      <c r="B184" s="47">
        <v>2</v>
      </c>
      <c r="C184" s="47">
        <v>1250</v>
      </c>
      <c r="D184" s="47">
        <f>C184+1</f>
        <v>1251</v>
      </c>
    </row>
    <row r="185" spans="1:4">
      <c r="A185" s="47"/>
      <c r="B185" s="47"/>
      <c r="C185" s="47"/>
      <c r="D185" s="47"/>
    </row>
    <row r="186" spans="1:4" ht="21">
      <c r="A186" s="38" t="s">
        <v>117</v>
      </c>
      <c r="B186" s="47"/>
      <c r="C186" s="47"/>
      <c r="D186" s="47"/>
    </row>
    <row r="187" spans="1:4" ht="16.5">
      <c r="A187" s="39" t="s">
        <v>120</v>
      </c>
      <c r="B187" s="47"/>
      <c r="C187" s="47"/>
      <c r="D187" s="47"/>
    </row>
    <row r="188" spans="1:4">
      <c r="A188" s="51" t="s">
        <v>1</v>
      </c>
      <c r="B188" s="52" t="s">
        <v>2</v>
      </c>
      <c r="C188" s="52" t="s">
        <v>3</v>
      </c>
      <c r="D188" s="52" t="s">
        <v>138</v>
      </c>
    </row>
    <row r="189" spans="1:4">
      <c r="A189" s="47" t="s">
        <v>61</v>
      </c>
      <c r="B189" s="47">
        <v>2</v>
      </c>
      <c r="C189" s="47">
        <v>859</v>
      </c>
      <c r="D189" s="47">
        <f>C189+4</f>
        <v>863</v>
      </c>
    </row>
    <row r="190" spans="1:4">
      <c r="A190" s="47" t="s">
        <v>62</v>
      </c>
      <c r="B190" s="47">
        <v>2</v>
      </c>
      <c r="C190" s="47">
        <v>877</v>
      </c>
      <c r="D190" s="47">
        <f t="shared" ref="D190:D195" si="14">C190+4</f>
        <v>881</v>
      </c>
    </row>
    <row r="191" spans="1:4">
      <c r="A191" s="47" t="s">
        <v>63</v>
      </c>
      <c r="B191" s="47">
        <v>2</v>
      </c>
      <c r="C191" s="47">
        <v>989</v>
      </c>
      <c r="D191" s="47">
        <f t="shared" si="14"/>
        <v>993</v>
      </c>
    </row>
    <row r="192" spans="1:4">
      <c r="A192" s="47" t="s">
        <v>64</v>
      </c>
      <c r="B192" s="47">
        <v>2</v>
      </c>
      <c r="C192" s="47">
        <v>1001</v>
      </c>
      <c r="D192" s="47">
        <f t="shared" si="14"/>
        <v>1005</v>
      </c>
    </row>
    <row r="193" spans="1:4">
      <c r="A193" s="47" t="s">
        <v>158</v>
      </c>
      <c r="B193" s="47">
        <v>4</v>
      </c>
      <c r="C193" s="47">
        <v>1041</v>
      </c>
      <c r="D193" s="47">
        <f t="shared" si="14"/>
        <v>1045</v>
      </c>
    </row>
    <row r="194" spans="1:4">
      <c r="A194" s="47" t="s">
        <v>65</v>
      </c>
      <c r="B194" s="47">
        <v>2</v>
      </c>
      <c r="C194" s="47">
        <v>1125</v>
      </c>
      <c r="D194" s="47">
        <f t="shared" si="14"/>
        <v>1129</v>
      </c>
    </row>
    <row r="195" spans="1:4">
      <c r="A195" s="47" t="s">
        <v>66</v>
      </c>
      <c r="B195" s="47">
        <v>2</v>
      </c>
      <c r="C195" s="47">
        <v>1143</v>
      </c>
      <c r="D195" s="47">
        <f t="shared" si="14"/>
        <v>1147</v>
      </c>
    </row>
    <row r="196" spans="1:4">
      <c r="A196" s="47"/>
      <c r="B196" s="47"/>
      <c r="C196" s="47"/>
      <c r="D196" s="47"/>
    </row>
    <row r="197" spans="1:4" ht="33">
      <c r="A197" s="46" t="s">
        <v>176</v>
      </c>
      <c r="B197" s="47"/>
      <c r="C197" s="72"/>
      <c r="D197" s="73"/>
    </row>
    <row r="198" spans="1:4" ht="20.25">
      <c r="A198" s="48" t="s">
        <v>0</v>
      </c>
      <c r="B198" s="49"/>
      <c r="C198" s="47"/>
      <c r="D198" s="47"/>
    </row>
    <row r="199" spans="1:4">
      <c r="A199" s="47"/>
      <c r="B199" s="47"/>
      <c r="C199" s="47"/>
      <c r="D199" s="47"/>
    </row>
    <row r="200" spans="1:4">
      <c r="A200" s="47"/>
      <c r="B200" s="47"/>
      <c r="C200" s="47"/>
      <c r="D200" s="47"/>
    </row>
    <row r="201" spans="1:4">
      <c r="A201" s="47"/>
      <c r="B201" s="47"/>
      <c r="C201" s="47"/>
      <c r="D201" s="47"/>
    </row>
    <row r="202" spans="1:4">
      <c r="A202" s="47"/>
      <c r="B202" s="47"/>
      <c r="C202" s="47"/>
      <c r="D202" s="47"/>
    </row>
    <row r="203" spans="1:4">
      <c r="A203" s="47"/>
      <c r="B203" s="47"/>
      <c r="C203" s="47"/>
      <c r="D203" s="47"/>
    </row>
    <row r="204" spans="1:4">
      <c r="A204" s="47"/>
      <c r="B204" s="47"/>
      <c r="C204" s="47"/>
      <c r="D204" s="47"/>
    </row>
    <row r="205" spans="1:4">
      <c r="A205" s="47"/>
      <c r="B205" s="47"/>
      <c r="C205" s="47"/>
      <c r="D205" s="47"/>
    </row>
    <row r="206" spans="1:4">
      <c r="A206" s="47"/>
      <c r="B206" s="47"/>
      <c r="C206" s="47"/>
      <c r="D206" s="47"/>
    </row>
    <row r="207" spans="1:4">
      <c r="A207" s="47"/>
      <c r="B207" s="47"/>
      <c r="C207" s="47"/>
      <c r="D207" s="47"/>
    </row>
    <row r="208" spans="1:4">
      <c r="A208" s="47"/>
      <c r="B208" s="47"/>
      <c r="C208" s="47"/>
      <c r="D208" s="47"/>
    </row>
    <row r="209" spans="1:4">
      <c r="A209" s="47"/>
      <c r="B209" s="47"/>
      <c r="C209" s="47"/>
      <c r="D209" s="47"/>
    </row>
    <row r="210" spans="1:4">
      <c r="A210" s="47"/>
      <c r="B210" s="47"/>
      <c r="C210" s="47"/>
      <c r="D210" s="47"/>
    </row>
    <row r="211" spans="1:4">
      <c r="A211" s="47"/>
      <c r="B211" s="47"/>
      <c r="C211" s="47"/>
      <c r="D211" s="47"/>
    </row>
    <row r="212" spans="1:4">
      <c r="A212" s="47"/>
      <c r="B212" s="47"/>
      <c r="C212" s="47"/>
      <c r="D212" s="47"/>
    </row>
    <row r="213" spans="1:4">
      <c r="A213" s="47"/>
      <c r="B213" s="47"/>
      <c r="C213" s="47"/>
      <c r="D213" s="47"/>
    </row>
    <row r="214" spans="1:4">
      <c r="A214" s="47"/>
      <c r="B214" s="47"/>
      <c r="C214" s="47"/>
      <c r="D214" s="47"/>
    </row>
    <row r="215" spans="1:4">
      <c r="A215" s="47"/>
      <c r="B215" s="47"/>
      <c r="C215" s="47"/>
      <c r="D215" s="47"/>
    </row>
    <row r="216" spans="1:4">
      <c r="A216" s="47"/>
      <c r="B216" s="47"/>
      <c r="C216" s="47"/>
      <c r="D216" s="47"/>
    </row>
    <row r="217" spans="1:4">
      <c r="A217" s="47"/>
      <c r="B217" s="47"/>
      <c r="C217" s="47"/>
      <c r="D217" s="47"/>
    </row>
    <row r="218" spans="1:4">
      <c r="A218" s="47"/>
      <c r="B218" s="47"/>
      <c r="C218" s="47"/>
      <c r="D218" s="47"/>
    </row>
    <row r="219" spans="1:4">
      <c r="A219" s="47"/>
      <c r="B219" s="47"/>
      <c r="C219" s="47"/>
      <c r="D219" s="47"/>
    </row>
    <row r="220" spans="1:4">
      <c r="A220" s="47"/>
      <c r="B220" s="47"/>
      <c r="C220" s="47"/>
      <c r="D220" s="47"/>
    </row>
    <row r="221" spans="1:4">
      <c r="A221" s="47"/>
      <c r="B221" s="47"/>
      <c r="C221" s="47"/>
      <c r="D221" s="47"/>
    </row>
    <row r="222" spans="1:4">
      <c r="A222" s="47"/>
      <c r="B222" s="47"/>
      <c r="C222" s="47"/>
      <c r="D222" s="47"/>
    </row>
    <row r="223" spans="1:4">
      <c r="A223" s="47"/>
      <c r="B223" s="47"/>
      <c r="C223" s="47"/>
      <c r="D223" s="47"/>
    </row>
    <row r="224" spans="1:4">
      <c r="A224" s="47"/>
      <c r="B224" s="47"/>
      <c r="C224" s="47"/>
      <c r="D224" s="47"/>
    </row>
    <row r="225" spans="1:4" ht="23.25">
      <c r="A225" s="54" t="s">
        <v>181</v>
      </c>
      <c r="B225" s="47"/>
      <c r="C225" s="47"/>
      <c r="D225" s="47"/>
    </row>
    <row r="226" spans="1:4" ht="16.5">
      <c r="A226" s="39" t="s">
        <v>121</v>
      </c>
      <c r="B226" s="47"/>
      <c r="C226" s="47"/>
      <c r="D226" s="47"/>
    </row>
    <row r="227" spans="1:4">
      <c r="A227" s="51" t="s">
        <v>1</v>
      </c>
      <c r="B227" s="52" t="s">
        <v>2</v>
      </c>
      <c r="C227" s="52" t="s">
        <v>3</v>
      </c>
      <c r="D227" s="52" t="s">
        <v>138</v>
      </c>
    </row>
    <row r="228" spans="1:4">
      <c r="A228" s="47" t="s">
        <v>87</v>
      </c>
      <c r="B228" s="47">
        <v>2</v>
      </c>
      <c r="C228" s="47">
        <v>597</v>
      </c>
      <c r="D228" s="47">
        <f t="shared" ref="D228:D233" si="15">C228+61</f>
        <v>658</v>
      </c>
    </row>
    <row r="229" spans="1:4">
      <c r="A229" s="47" t="s">
        <v>88</v>
      </c>
      <c r="B229" s="47">
        <v>2</v>
      </c>
      <c r="C229" s="47">
        <v>634</v>
      </c>
      <c r="D229" s="47">
        <f t="shared" si="15"/>
        <v>695</v>
      </c>
    </row>
    <row r="230" spans="1:4">
      <c r="A230" s="47" t="s">
        <v>89</v>
      </c>
      <c r="B230" s="47">
        <v>2</v>
      </c>
      <c r="C230" s="47">
        <v>849</v>
      </c>
      <c r="D230" s="47">
        <f t="shared" si="15"/>
        <v>910</v>
      </c>
    </row>
    <row r="231" spans="1:4">
      <c r="A231" s="47" t="s">
        <v>90</v>
      </c>
      <c r="B231" s="47">
        <v>2</v>
      </c>
      <c r="C231" s="47">
        <v>896</v>
      </c>
      <c r="D231" s="47">
        <f t="shared" si="15"/>
        <v>957</v>
      </c>
    </row>
    <row r="232" spans="1:4">
      <c r="A232" s="47" t="s">
        <v>91</v>
      </c>
      <c r="B232" s="47">
        <v>2</v>
      </c>
      <c r="C232" s="47">
        <v>980</v>
      </c>
      <c r="D232" s="47">
        <f t="shared" si="15"/>
        <v>1041</v>
      </c>
    </row>
    <row r="233" spans="1:4">
      <c r="A233" s="47" t="s">
        <v>92</v>
      </c>
      <c r="B233" s="47">
        <v>2</v>
      </c>
      <c r="C233" s="47">
        <v>1281</v>
      </c>
      <c r="D233" s="47">
        <f t="shared" si="15"/>
        <v>1342</v>
      </c>
    </row>
    <row r="234" spans="1:4">
      <c r="A234" s="47"/>
      <c r="B234" s="47"/>
      <c r="C234" s="47"/>
      <c r="D234" s="47"/>
    </row>
    <row r="235" spans="1:4" ht="21">
      <c r="A235" s="38" t="s">
        <v>122</v>
      </c>
      <c r="B235" s="47"/>
      <c r="C235" s="47"/>
      <c r="D235" s="47"/>
    </row>
    <row r="236" spans="1:4" ht="16.5">
      <c r="A236" s="39" t="s">
        <v>123</v>
      </c>
      <c r="B236" s="47"/>
      <c r="C236" s="47"/>
      <c r="D236" s="47"/>
    </row>
    <row r="237" spans="1:4">
      <c r="A237" s="51" t="s">
        <v>1</v>
      </c>
      <c r="B237" s="52" t="s">
        <v>2</v>
      </c>
      <c r="C237" s="52" t="s">
        <v>3</v>
      </c>
      <c r="D237" s="52" t="s">
        <v>138</v>
      </c>
    </row>
    <row r="238" spans="1:4">
      <c r="A238" s="47" t="s">
        <v>4</v>
      </c>
      <c r="B238" s="47">
        <v>2</v>
      </c>
      <c r="C238" s="47">
        <v>518</v>
      </c>
      <c r="D238" s="47">
        <f>C238+69</f>
        <v>587</v>
      </c>
    </row>
    <row r="239" spans="1:4">
      <c r="A239" s="47" t="s">
        <v>5</v>
      </c>
      <c r="B239" s="47">
        <v>2</v>
      </c>
      <c r="C239" s="47">
        <v>625</v>
      </c>
      <c r="D239" s="47">
        <f>C239+69</f>
        <v>694</v>
      </c>
    </row>
    <row r="240" spans="1:4">
      <c r="A240" s="47" t="s">
        <v>6</v>
      </c>
      <c r="B240" s="47">
        <v>2</v>
      </c>
      <c r="C240" s="47">
        <v>1176</v>
      </c>
      <c r="D240" s="47">
        <f>C240+69</f>
        <v>1245</v>
      </c>
    </row>
    <row r="241" spans="1:4">
      <c r="A241" s="47" t="s">
        <v>7</v>
      </c>
      <c r="B241" s="47">
        <v>2</v>
      </c>
      <c r="C241" s="47">
        <v>1241</v>
      </c>
      <c r="D241" s="47">
        <f>C241+69</f>
        <v>1310</v>
      </c>
    </row>
    <row r="242" spans="1:4">
      <c r="A242" s="47"/>
      <c r="B242" s="47"/>
      <c r="C242" s="47"/>
      <c r="D242" s="47"/>
    </row>
    <row r="243" spans="1:4" ht="21">
      <c r="A243" s="38" t="s">
        <v>124</v>
      </c>
      <c r="B243" s="47"/>
      <c r="C243" s="47"/>
      <c r="D243" s="47"/>
    </row>
    <row r="244" spans="1:4" ht="16.5">
      <c r="A244" s="39" t="s">
        <v>125</v>
      </c>
      <c r="B244" s="47"/>
      <c r="C244" s="47"/>
      <c r="D244" s="47"/>
    </row>
    <row r="245" spans="1:4">
      <c r="A245" s="51" t="s">
        <v>1</v>
      </c>
      <c r="B245" s="52" t="s">
        <v>2</v>
      </c>
      <c r="C245" s="52" t="s">
        <v>3</v>
      </c>
      <c r="D245" s="52" t="s">
        <v>138</v>
      </c>
    </row>
    <row r="246" spans="1:4">
      <c r="A246" s="47" t="s">
        <v>8</v>
      </c>
      <c r="B246" s="47">
        <v>2</v>
      </c>
      <c r="C246" s="47">
        <v>671</v>
      </c>
      <c r="D246" s="47">
        <f>C246+66</f>
        <v>737</v>
      </c>
    </row>
    <row r="247" spans="1:4">
      <c r="A247" s="47" t="s">
        <v>159</v>
      </c>
      <c r="B247" s="47">
        <v>4</v>
      </c>
      <c r="C247" s="47">
        <v>761</v>
      </c>
      <c r="D247" s="47">
        <f>C247+66</f>
        <v>827</v>
      </c>
    </row>
    <row r="248" spans="1:4">
      <c r="A248" s="47" t="s">
        <v>9</v>
      </c>
      <c r="B248" s="47">
        <v>2</v>
      </c>
      <c r="C248" s="47">
        <v>1764</v>
      </c>
      <c r="D248" s="47">
        <f>C248+66</f>
        <v>1830</v>
      </c>
    </row>
    <row r="249" spans="1:4">
      <c r="A249" s="47"/>
      <c r="B249" s="47"/>
      <c r="C249" s="47"/>
      <c r="D249" s="47"/>
    </row>
    <row r="250" spans="1:4" ht="33">
      <c r="A250" s="46" t="s">
        <v>176</v>
      </c>
      <c r="B250" s="47"/>
      <c r="C250" s="72"/>
      <c r="D250" s="73"/>
    </row>
    <row r="251" spans="1:4" ht="20.25">
      <c r="A251" s="48" t="s">
        <v>0</v>
      </c>
      <c r="B251" s="49"/>
      <c r="C251" s="47"/>
      <c r="D251" s="47"/>
    </row>
    <row r="252" spans="1:4">
      <c r="A252" s="47"/>
      <c r="B252" s="47"/>
      <c r="C252" s="47"/>
      <c r="D252" s="47"/>
    </row>
    <row r="253" spans="1:4">
      <c r="A253" s="47"/>
      <c r="B253" s="47"/>
      <c r="C253" s="47"/>
      <c r="D253" s="47"/>
    </row>
    <row r="254" spans="1:4">
      <c r="A254" s="47"/>
      <c r="B254" s="47"/>
      <c r="C254" s="47"/>
      <c r="D254" s="47"/>
    </row>
    <row r="255" spans="1:4">
      <c r="A255" s="47"/>
      <c r="B255" s="47"/>
      <c r="C255" s="47"/>
      <c r="D255" s="47"/>
    </row>
    <row r="256" spans="1:4">
      <c r="A256" s="47"/>
      <c r="B256" s="47"/>
      <c r="C256" s="47"/>
      <c r="D256" s="47"/>
    </row>
    <row r="257" spans="1:4">
      <c r="A257" s="47"/>
      <c r="B257" s="47"/>
      <c r="C257" s="47"/>
      <c r="D257" s="47"/>
    </row>
    <row r="258" spans="1:4">
      <c r="A258" s="47"/>
      <c r="B258" s="47"/>
      <c r="C258" s="47"/>
      <c r="D258" s="47"/>
    </row>
    <row r="259" spans="1:4">
      <c r="A259" s="47"/>
      <c r="B259" s="47"/>
      <c r="C259" s="47"/>
      <c r="D259" s="47"/>
    </row>
    <row r="260" spans="1:4">
      <c r="A260" s="47"/>
      <c r="B260" s="47"/>
      <c r="C260" s="47"/>
      <c r="D260" s="47"/>
    </row>
    <row r="261" spans="1:4">
      <c r="A261" s="47"/>
      <c r="B261" s="47"/>
      <c r="C261" s="47"/>
      <c r="D261" s="47"/>
    </row>
    <row r="262" spans="1:4">
      <c r="A262" s="47"/>
      <c r="B262" s="47"/>
      <c r="C262" s="47"/>
      <c r="D262" s="47"/>
    </row>
    <row r="263" spans="1:4">
      <c r="A263" s="47"/>
      <c r="B263" s="47"/>
      <c r="C263" s="47"/>
      <c r="D263" s="47"/>
    </row>
    <row r="264" spans="1:4">
      <c r="A264" s="47"/>
      <c r="B264" s="47"/>
      <c r="C264" s="47"/>
      <c r="D264" s="47"/>
    </row>
    <row r="265" spans="1:4">
      <c r="A265" s="47"/>
      <c r="B265" s="47"/>
      <c r="C265" s="47"/>
      <c r="D265" s="47"/>
    </row>
    <row r="266" spans="1:4">
      <c r="A266" s="47"/>
      <c r="B266" s="47"/>
      <c r="C266" s="47"/>
      <c r="D266" s="47"/>
    </row>
    <row r="267" spans="1:4">
      <c r="A267" s="47"/>
      <c r="B267" s="47"/>
      <c r="C267" s="47"/>
      <c r="D267" s="47"/>
    </row>
    <row r="268" spans="1:4">
      <c r="A268" s="47"/>
      <c r="B268" s="47"/>
      <c r="C268" s="47"/>
      <c r="D268" s="47"/>
    </row>
    <row r="269" spans="1:4">
      <c r="A269" s="47"/>
      <c r="B269" s="47"/>
      <c r="C269" s="47"/>
      <c r="D269" s="47"/>
    </row>
    <row r="270" spans="1:4">
      <c r="A270" s="47"/>
      <c r="B270" s="47"/>
      <c r="C270" s="47"/>
      <c r="D270" s="47"/>
    </row>
    <row r="271" spans="1:4">
      <c r="A271" s="47"/>
      <c r="B271" s="47"/>
      <c r="C271" s="47"/>
      <c r="D271" s="47"/>
    </row>
    <row r="272" spans="1:4">
      <c r="A272" s="47"/>
      <c r="B272" s="47"/>
      <c r="C272" s="47"/>
      <c r="D272" s="47"/>
    </row>
    <row r="273" spans="1:4">
      <c r="A273" s="47"/>
      <c r="B273" s="47"/>
      <c r="C273" s="47"/>
      <c r="D273" s="47"/>
    </row>
    <row r="274" spans="1:4">
      <c r="A274" s="47"/>
      <c r="B274" s="47"/>
      <c r="C274" s="47"/>
      <c r="D274" s="47"/>
    </row>
    <row r="275" spans="1:4">
      <c r="A275" s="47"/>
      <c r="B275" s="47"/>
      <c r="C275" s="47"/>
      <c r="D275" s="47"/>
    </row>
    <row r="276" spans="1:4">
      <c r="A276" s="47"/>
      <c r="B276" s="47"/>
      <c r="C276" s="47"/>
      <c r="D276" s="47"/>
    </row>
    <row r="277" spans="1:4">
      <c r="A277" s="47"/>
      <c r="B277" s="47"/>
      <c r="C277" s="47"/>
      <c r="D277" s="47"/>
    </row>
    <row r="278" spans="1:4">
      <c r="A278" s="47"/>
      <c r="B278" s="47"/>
      <c r="C278" s="47"/>
      <c r="D278" s="47"/>
    </row>
    <row r="279" spans="1:4" ht="23.25">
      <c r="A279" s="53" t="s">
        <v>126</v>
      </c>
      <c r="B279" s="47"/>
      <c r="C279" s="47"/>
      <c r="D279" s="47"/>
    </row>
    <row r="280" spans="1:4" ht="18">
      <c r="A280" s="40" t="s">
        <v>127</v>
      </c>
      <c r="B280" s="47"/>
      <c r="C280" s="47"/>
      <c r="D280" s="47"/>
    </row>
    <row r="281" spans="1:4">
      <c r="A281" s="51" t="s">
        <v>1</v>
      </c>
      <c r="B281" s="52" t="s">
        <v>2</v>
      </c>
      <c r="C281" s="52" t="s">
        <v>3</v>
      </c>
      <c r="D281" s="52" t="s">
        <v>138</v>
      </c>
    </row>
    <row r="282" spans="1:4" ht="19.5">
      <c r="A282" s="3" t="s">
        <v>128</v>
      </c>
      <c r="B282" s="47">
        <v>2</v>
      </c>
      <c r="C282" s="55">
        <f>4608+11</f>
        <v>4619</v>
      </c>
      <c r="D282" s="56">
        <f>C282+64</f>
        <v>4683</v>
      </c>
    </row>
    <row r="283" spans="1:4">
      <c r="A283" s="47"/>
      <c r="B283" s="47"/>
      <c r="C283" s="47"/>
      <c r="D283" s="47"/>
    </row>
    <row r="284" spans="1:4" ht="23.25">
      <c r="A284" s="53" t="s">
        <v>118</v>
      </c>
      <c r="B284" s="47"/>
      <c r="C284" s="47"/>
      <c r="D284" s="47"/>
    </row>
    <row r="285" spans="1:4" ht="18">
      <c r="A285" s="40" t="s">
        <v>129</v>
      </c>
      <c r="B285" s="47"/>
      <c r="C285" s="47"/>
      <c r="D285" s="47"/>
    </row>
    <row r="286" spans="1:4">
      <c r="A286" s="51" t="s">
        <v>1</v>
      </c>
      <c r="B286" s="52" t="s">
        <v>2</v>
      </c>
      <c r="C286" s="52" t="s">
        <v>3</v>
      </c>
      <c r="D286" s="52" t="s">
        <v>138</v>
      </c>
    </row>
    <row r="287" spans="1:4" ht="19.5">
      <c r="A287" s="3" t="s">
        <v>130</v>
      </c>
      <c r="B287" s="47">
        <v>2</v>
      </c>
      <c r="C287" s="47">
        <v>2660</v>
      </c>
      <c r="D287" s="56">
        <f>C287+60</f>
        <v>2720</v>
      </c>
    </row>
    <row r="288" spans="1:4" ht="19.5">
      <c r="A288" s="3" t="s">
        <v>131</v>
      </c>
      <c r="B288" s="47">
        <v>2</v>
      </c>
      <c r="C288" s="55">
        <f>4268+11</f>
        <v>4279</v>
      </c>
      <c r="D288" s="56">
        <f>C288+60</f>
        <v>4339</v>
      </c>
    </row>
    <row r="289" spans="1:4">
      <c r="A289" s="47"/>
      <c r="B289" s="47"/>
      <c r="C289" s="47"/>
      <c r="D289" s="47"/>
    </row>
    <row r="290" spans="1:4">
      <c r="A290" s="47"/>
      <c r="B290" s="47"/>
      <c r="C290" s="47"/>
      <c r="D290" s="47"/>
    </row>
    <row r="291" spans="1:4" ht="23.25">
      <c r="A291" s="53" t="s">
        <v>132</v>
      </c>
      <c r="B291" s="47"/>
      <c r="C291" s="47"/>
      <c r="D291" s="47"/>
    </row>
    <row r="292" spans="1:4" ht="15.75" customHeight="1">
      <c r="A292" s="40" t="s">
        <v>178</v>
      </c>
      <c r="B292" s="47"/>
      <c r="C292" s="47"/>
      <c r="D292" s="47"/>
    </row>
    <row r="293" spans="1:4">
      <c r="A293" s="51" t="s">
        <v>1</v>
      </c>
      <c r="B293" s="52" t="s">
        <v>2</v>
      </c>
      <c r="C293" s="52" t="s">
        <v>3</v>
      </c>
      <c r="D293" s="52" t="s">
        <v>138</v>
      </c>
    </row>
    <row r="294" spans="1:4" ht="19.5">
      <c r="A294" s="3" t="s">
        <v>133</v>
      </c>
      <c r="B294" s="47">
        <v>2</v>
      </c>
      <c r="C294" s="47">
        <v>4679</v>
      </c>
      <c r="D294" s="57">
        <f>C294+64</f>
        <v>4743</v>
      </c>
    </row>
    <row r="295" spans="1:4" ht="19.5">
      <c r="A295" s="3" t="s">
        <v>134</v>
      </c>
      <c r="B295" s="47">
        <v>2</v>
      </c>
      <c r="C295" s="47">
        <v>4834</v>
      </c>
      <c r="D295" s="57">
        <f>C295+64</f>
        <v>4898</v>
      </c>
    </row>
    <row r="296" spans="1:4">
      <c r="A296" s="47"/>
      <c r="B296" s="47"/>
      <c r="C296" s="47"/>
      <c r="D296" s="47"/>
    </row>
    <row r="297" spans="1:4" ht="19.5">
      <c r="A297" s="69" t="s">
        <v>135</v>
      </c>
      <c r="B297" s="69"/>
      <c r="C297" s="69"/>
      <c r="D297" s="69"/>
    </row>
    <row r="298" spans="1:4">
      <c r="A298" s="47"/>
      <c r="B298" s="47"/>
      <c r="C298" s="47"/>
      <c r="D298" s="47"/>
    </row>
    <row r="299" spans="1:4" ht="33">
      <c r="A299" s="46" t="s">
        <v>176</v>
      </c>
      <c r="B299" s="47"/>
      <c r="C299" s="72"/>
      <c r="D299" s="73"/>
    </row>
    <row r="300" spans="1:4" ht="20.25">
      <c r="A300" s="48" t="s">
        <v>0</v>
      </c>
      <c r="B300" s="49"/>
      <c r="C300" s="47"/>
      <c r="D300" s="47"/>
    </row>
    <row r="301" spans="1:4">
      <c r="A301" s="47"/>
      <c r="B301" s="47"/>
      <c r="C301" s="47"/>
      <c r="D301" s="47"/>
    </row>
    <row r="302" spans="1:4">
      <c r="A302" s="47"/>
      <c r="B302" s="47"/>
      <c r="C302" s="47"/>
      <c r="D302" s="47"/>
    </row>
    <row r="303" spans="1:4">
      <c r="A303" s="47"/>
      <c r="B303" s="47"/>
      <c r="C303" s="47"/>
      <c r="D303" s="47"/>
    </row>
    <row r="304" spans="1:4">
      <c r="A304" s="47"/>
      <c r="B304" s="47"/>
      <c r="C304" s="47"/>
      <c r="D304" s="47"/>
    </row>
    <row r="305" spans="1:4">
      <c r="A305" s="47"/>
      <c r="B305" s="47"/>
      <c r="C305" s="47"/>
      <c r="D305" s="47"/>
    </row>
    <row r="306" spans="1:4">
      <c r="A306" s="47"/>
      <c r="B306" s="47"/>
      <c r="C306" s="47"/>
      <c r="D306" s="47"/>
    </row>
    <row r="307" spans="1:4">
      <c r="A307" s="47"/>
      <c r="B307" s="47"/>
      <c r="C307" s="47"/>
      <c r="D307" s="47"/>
    </row>
    <row r="308" spans="1:4">
      <c r="A308" s="47"/>
      <c r="B308" s="47"/>
      <c r="C308" s="47"/>
      <c r="D308" s="47"/>
    </row>
    <row r="309" spans="1:4">
      <c r="A309" s="47"/>
      <c r="B309" s="47"/>
      <c r="C309" s="47"/>
      <c r="D309" s="47"/>
    </row>
    <row r="310" spans="1:4">
      <c r="A310" s="47"/>
      <c r="B310" s="47"/>
      <c r="C310" s="47"/>
      <c r="D310" s="47"/>
    </row>
    <row r="311" spans="1:4">
      <c r="A311" s="47"/>
      <c r="B311" s="47"/>
      <c r="C311" s="47"/>
      <c r="D311" s="47"/>
    </row>
    <row r="312" spans="1:4">
      <c r="A312" s="47"/>
      <c r="B312" s="47"/>
      <c r="C312" s="47"/>
      <c r="D312" s="47"/>
    </row>
    <row r="313" spans="1:4">
      <c r="A313" s="47"/>
      <c r="B313" s="47"/>
      <c r="C313" s="47"/>
      <c r="D313" s="47"/>
    </row>
    <row r="314" spans="1:4">
      <c r="A314" s="47"/>
      <c r="B314" s="47"/>
      <c r="C314" s="47"/>
      <c r="D314" s="47"/>
    </row>
    <row r="315" spans="1:4">
      <c r="A315" s="47"/>
      <c r="B315" s="47"/>
      <c r="C315" s="47"/>
      <c r="D315" s="47"/>
    </row>
    <row r="316" spans="1:4">
      <c r="A316" s="47"/>
      <c r="B316" s="47"/>
      <c r="C316" s="47"/>
      <c r="D316" s="47"/>
    </row>
    <row r="317" spans="1:4" ht="18">
      <c r="A317" s="41" t="s">
        <v>136</v>
      </c>
      <c r="B317" s="47"/>
      <c r="C317" s="47"/>
      <c r="D317" s="47"/>
    </row>
    <row r="318" spans="1:4">
      <c r="A318" s="51" t="s">
        <v>1</v>
      </c>
      <c r="B318" s="52" t="s">
        <v>2</v>
      </c>
      <c r="C318" s="52" t="s">
        <v>3</v>
      </c>
      <c r="D318" s="63" t="s">
        <v>180</v>
      </c>
    </row>
    <row r="319" spans="1:4" ht="20.25" customHeight="1">
      <c r="A319" s="47" t="s">
        <v>93</v>
      </c>
      <c r="B319" s="47">
        <v>2</v>
      </c>
      <c r="C319" s="47">
        <f>560+11</f>
        <v>571</v>
      </c>
      <c r="D319" s="64">
        <f>C319+60</f>
        <v>631</v>
      </c>
    </row>
    <row r="320" spans="1:4">
      <c r="A320" s="47"/>
      <c r="B320" s="47"/>
      <c r="C320" s="47"/>
      <c r="D320" s="47"/>
    </row>
    <row r="321" spans="1:4">
      <c r="A321" s="47"/>
      <c r="B321" s="47"/>
      <c r="C321" s="47"/>
      <c r="D321" s="47"/>
    </row>
    <row r="322" spans="1:4">
      <c r="A322" s="47"/>
      <c r="B322" s="47"/>
      <c r="C322" s="47"/>
      <c r="D322" s="47"/>
    </row>
    <row r="323" spans="1:4">
      <c r="A323" s="47"/>
      <c r="B323" s="47"/>
      <c r="C323" s="47"/>
      <c r="D323" s="47"/>
    </row>
    <row r="324" spans="1:4">
      <c r="A324" s="47"/>
      <c r="B324" s="47"/>
      <c r="C324" s="47"/>
      <c r="D324" s="47"/>
    </row>
    <row r="325" spans="1:4">
      <c r="A325" s="47"/>
      <c r="B325" s="47"/>
      <c r="C325" s="47"/>
      <c r="D325" s="47"/>
    </row>
    <row r="326" spans="1:4">
      <c r="A326" s="47"/>
      <c r="B326" s="47"/>
      <c r="C326" s="47"/>
      <c r="D326" s="47"/>
    </row>
    <row r="327" spans="1:4">
      <c r="A327" s="47"/>
      <c r="B327" s="47"/>
      <c r="C327" s="47"/>
      <c r="D327" s="47"/>
    </row>
    <row r="328" spans="1:4">
      <c r="A328" s="47"/>
      <c r="B328" s="47"/>
      <c r="C328" s="47"/>
      <c r="D328" s="47"/>
    </row>
    <row r="329" spans="1:4">
      <c r="A329" s="47"/>
      <c r="B329" s="47"/>
      <c r="C329" s="47"/>
      <c r="D329" s="47"/>
    </row>
    <row r="330" spans="1:4">
      <c r="A330" s="47"/>
      <c r="B330" s="47"/>
      <c r="C330" s="47"/>
      <c r="D330" s="47"/>
    </row>
    <row r="331" spans="1:4">
      <c r="A331" s="47"/>
      <c r="B331" s="47"/>
      <c r="C331" s="47"/>
      <c r="D331" s="47"/>
    </row>
    <row r="332" spans="1:4">
      <c r="A332" s="47"/>
      <c r="B332" s="47"/>
      <c r="C332" s="47"/>
      <c r="D332" s="47"/>
    </row>
    <row r="333" spans="1:4">
      <c r="A333" s="47"/>
      <c r="B333" s="47"/>
      <c r="C333" s="47"/>
      <c r="D333" s="47"/>
    </row>
    <row r="334" spans="1:4">
      <c r="A334" s="47"/>
      <c r="B334" s="47"/>
      <c r="C334" s="47"/>
      <c r="D334" s="47"/>
    </row>
    <row r="335" spans="1:4">
      <c r="A335" s="47"/>
      <c r="B335" s="47"/>
      <c r="C335" s="47"/>
      <c r="D335" s="47"/>
    </row>
    <row r="336" spans="1:4">
      <c r="A336" s="47"/>
      <c r="B336" s="47"/>
      <c r="C336" s="47"/>
      <c r="D336" s="47"/>
    </row>
    <row r="337" spans="1:4" ht="23.25">
      <c r="A337" s="71" t="s">
        <v>139</v>
      </c>
      <c r="B337" s="71"/>
      <c r="C337" s="71"/>
      <c r="D337" s="71"/>
    </row>
    <row r="338" spans="1:4">
      <c r="A338" s="70" t="s">
        <v>137</v>
      </c>
      <c r="B338" s="70"/>
      <c r="C338" s="70"/>
      <c r="D338" s="70"/>
    </row>
    <row r="339" spans="1:4" ht="43.5" customHeight="1">
      <c r="A339" s="70"/>
      <c r="B339" s="70"/>
      <c r="C339" s="70"/>
      <c r="D339" s="70"/>
    </row>
  </sheetData>
  <mergeCells count="10">
    <mergeCell ref="A297:D297"/>
    <mergeCell ref="A338:D339"/>
    <mergeCell ref="A337:D337"/>
    <mergeCell ref="C1:D1"/>
    <mergeCell ref="C20:D20"/>
    <mergeCell ref="C87:D87"/>
    <mergeCell ref="C132:D132"/>
    <mergeCell ref="C197:D197"/>
    <mergeCell ref="C250:D250"/>
    <mergeCell ref="C299:D299"/>
  </mergeCells>
  <phoneticPr fontId="2" type="noConversion"/>
  <pageMargins left="0.63" right="0.13" top="0.12" bottom="0.32" header="0.12" footer="0.12"/>
  <pageSetup scale="85" orientation="portrait" verticalDpi="0" r:id="rId1"/>
  <headerFooter>
    <oddFooter>&amp;CPage &amp;P of &amp;N&amp;RZENO ALPS - 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3"/>
  <sheetViews>
    <sheetView zoomScale="85" zoomScaleNormal="85" workbookViewId="0">
      <selection activeCell="Q1" sqref="Q1"/>
    </sheetView>
  </sheetViews>
  <sheetFormatPr defaultColWidth="6.140625" defaultRowHeight="47.25" customHeight="1"/>
  <cols>
    <col min="1" max="1" width="6.140625" style="68" customWidth="1"/>
    <col min="2" max="3" width="6.140625" style="25" customWidth="1"/>
    <col min="4" max="4" width="5.28515625" style="66" customWidth="1"/>
    <col min="5" max="5" width="6.140625" style="68" customWidth="1"/>
    <col min="6" max="7" width="6.140625" style="25" customWidth="1"/>
    <col min="8" max="8" width="5.42578125" style="66" customWidth="1"/>
    <col min="9" max="9" width="6.140625" style="68" customWidth="1"/>
    <col min="10" max="11" width="6.140625" style="25" customWidth="1"/>
    <col min="12" max="12" width="5.5703125" style="66" customWidth="1"/>
    <col min="13" max="13" width="6.140625" style="68" customWidth="1"/>
    <col min="14" max="14" width="6.140625" style="25" customWidth="1"/>
    <col min="15" max="15" width="8.85546875" style="25" customWidth="1"/>
    <col min="16" max="16" width="6.28515625" style="66" customWidth="1"/>
  </cols>
  <sheetData>
    <row r="1" spans="1:16" ht="47.25" customHeight="1">
      <c r="A1" s="67">
        <f ca="1">'Line details'!D117</f>
        <v>345</v>
      </c>
      <c r="B1" s="23">
        <f ca="1">'Line details'!C117</f>
        <v>300</v>
      </c>
      <c r="C1" s="23" t="str">
        <f ca="1">'Line details'!A117</f>
        <v>K10</v>
      </c>
      <c r="D1" s="65" t="s">
        <v>177</v>
      </c>
      <c r="E1" s="67">
        <f ca="1">'Line details'!D79</f>
        <v>184</v>
      </c>
      <c r="F1" s="23">
        <f ca="1">'Line details'!C79</f>
        <v>192</v>
      </c>
      <c r="G1" s="23" t="str">
        <f ca="1">'Line details'!A79</f>
        <v>A5b</v>
      </c>
      <c r="H1" s="65" t="s">
        <v>177</v>
      </c>
      <c r="I1" s="67">
        <f ca="1">'Line details'!D57</f>
        <v>632</v>
      </c>
      <c r="J1" s="23">
        <f ca="1">'Line details'!C57</f>
        <v>643</v>
      </c>
      <c r="K1" s="23" t="str">
        <f ca="1">'Line details'!A57</f>
        <v>B1</v>
      </c>
      <c r="L1" s="65" t="s">
        <v>177</v>
      </c>
      <c r="M1" s="67">
        <f ca="1">'Line details'!D17</f>
        <v>1235</v>
      </c>
      <c r="N1" s="22" t="s">
        <v>174</v>
      </c>
      <c r="O1" s="23" t="str">
        <f ca="1">'[1]Line details'!A19</f>
        <v>KRL1</v>
      </c>
      <c r="P1" s="65" t="s">
        <v>177</v>
      </c>
    </row>
    <row r="2" spans="1:16" ht="47.25" customHeight="1">
      <c r="A2" s="67">
        <f ca="1">'Line details'!D118</f>
        <v>314</v>
      </c>
      <c r="B2" s="23">
        <f ca="1">'Line details'!C118</f>
        <v>269</v>
      </c>
      <c r="C2" s="23" t="str">
        <f ca="1">'Line details'!A118</f>
        <v>K11</v>
      </c>
      <c r="D2" s="65" t="s">
        <v>177</v>
      </c>
      <c r="E2" s="67">
        <f ca="1">'Line details'!D80</f>
        <v>187</v>
      </c>
      <c r="F2" s="23">
        <f ca="1">'Line details'!C80</f>
        <v>195</v>
      </c>
      <c r="G2" s="23" t="str">
        <f ca="1">'Line details'!A80</f>
        <v>A1b</v>
      </c>
      <c r="H2" s="65" t="s">
        <v>177</v>
      </c>
      <c r="I2" s="67">
        <f ca="1">'Line details'!D58</f>
        <v>705</v>
      </c>
      <c r="J2" s="23">
        <f ca="1">'Line details'!C58</f>
        <v>716</v>
      </c>
      <c r="K2" s="23" t="str">
        <f ca="1">'Line details'!A58</f>
        <v>C1</v>
      </c>
      <c r="L2" s="65" t="s">
        <v>177</v>
      </c>
      <c r="M2" s="67"/>
      <c r="N2" s="24"/>
      <c r="O2" s="23"/>
      <c r="P2" s="65" t="s">
        <v>177</v>
      </c>
    </row>
    <row r="3" spans="1:16" ht="47.25" customHeight="1">
      <c r="A3" s="67">
        <f ca="1">'Line details'!D119</f>
        <v>377</v>
      </c>
      <c r="B3" s="23">
        <f ca="1">'Line details'!C119</f>
        <v>332</v>
      </c>
      <c r="C3" s="23" t="str">
        <f ca="1">'Line details'!A119</f>
        <v>K2</v>
      </c>
      <c r="D3" s="65" t="s">
        <v>177</v>
      </c>
      <c r="E3" s="67">
        <f ca="1">'Line details'!D81</f>
        <v>188</v>
      </c>
      <c r="F3" s="23">
        <f ca="1">'Line details'!C81</f>
        <v>196</v>
      </c>
      <c r="G3" s="23" t="str">
        <f ca="1">'Line details'!A81</f>
        <v>A3a</v>
      </c>
      <c r="H3" s="65" t="s">
        <v>177</v>
      </c>
      <c r="I3" s="67">
        <f ca="1">'Line details'!D59</f>
        <v>1125</v>
      </c>
      <c r="J3" s="23">
        <f ca="1">'Line details'!C59</f>
        <v>1136</v>
      </c>
      <c r="K3" s="23" t="str">
        <f ca="1">'Line details'!A59</f>
        <v>A10</v>
      </c>
      <c r="L3" s="65" t="s">
        <v>177</v>
      </c>
      <c r="M3" s="67">
        <f ca="1">'Line details'!D43</f>
        <v>302</v>
      </c>
      <c r="N3" s="23">
        <f ca="1">'Line details'!C43</f>
        <v>313</v>
      </c>
      <c r="O3" s="23" t="str">
        <f ca="1">'Line details'!A43</f>
        <v>B7</v>
      </c>
      <c r="P3" s="65" t="s">
        <v>177</v>
      </c>
    </row>
    <row r="4" spans="1:16" ht="47.25" customHeight="1">
      <c r="A4" s="67">
        <f ca="1">'Line details'!D120</f>
        <v>408</v>
      </c>
      <c r="B4" s="23">
        <f ca="1">'Line details'!C120</f>
        <v>363</v>
      </c>
      <c r="C4" s="23" t="str">
        <f ca="1">'Line details'!A120</f>
        <v>K4</v>
      </c>
      <c r="D4" s="65" t="s">
        <v>177</v>
      </c>
      <c r="E4" s="67">
        <f ca="1">'Line details'!D82</f>
        <v>190</v>
      </c>
      <c r="F4" s="23">
        <f ca="1">'Line details'!C82</f>
        <v>198</v>
      </c>
      <c r="G4" s="23" t="str">
        <f ca="1">'Line details'!A82</f>
        <v>A4a</v>
      </c>
      <c r="H4" s="65" t="s">
        <v>177</v>
      </c>
      <c r="I4" s="67">
        <f ca="1">'Line details'!D60</f>
        <v>1137</v>
      </c>
      <c r="J4" s="23">
        <f ca="1">'Line details'!C60</f>
        <v>1148</v>
      </c>
      <c r="K4" s="23" t="str">
        <f ca="1">'Line details'!A60</f>
        <v>B10</v>
      </c>
      <c r="L4" s="65" t="s">
        <v>177</v>
      </c>
      <c r="M4" s="67">
        <f ca="1">'Line details'!D44</f>
        <v>307</v>
      </c>
      <c r="N4" s="23">
        <f ca="1">'Line details'!C44</f>
        <v>318</v>
      </c>
      <c r="O4" s="23" t="str">
        <f ca="1">'Line details'!A44</f>
        <v>B6</v>
      </c>
      <c r="P4" s="65" t="s">
        <v>177</v>
      </c>
    </row>
    <row r="5" spans="1:16" ht="47.25" customHeight="1">
      <c r="A5" s="67">
        <f ca="1">'Line details'!D121</f>
        <v>427</v>
      </c>
      <c r="B5" s="23">
        <f ca="1">'Line details'!C121</f>
        <v>382</v>
      </c>
      <c r="C5" s="23" t="str">
        <f ca="1">'Line details'!A121</f>
        <v>A13</v>
      </c>
      <c r="D5" s="65" t="s">
        <v>177</v>
      </c>
      <c r="E5" s="67">
        <f ca="1">'Line details'!D83</f>
        <v>199</v>
      </c>
      <c r="F5" s="23">
        <f ca="1">'Line details'!C83</f>
        <v>207</v>
      </c>
      <c r="G5" s="23" t="str">
        <f ca="1">'Line details'!A83</f>
        <v>A2a</v>
      </c>
      <c r="H5" s="65" t="s">
        <v>177</v>
      </c>
      <c r="I5" s="67">
        <f ca="1">'Line details'!D61</f>
        <v>1230</v>
      </c>
      <c r="J5" s="23">
        <f ca="1">'Line details'!C61</f>
        <v>1241</v>
      </c>
      <c r="K5" s="23" t="str">
        <f ca="1">'Line details'!A61</f>
        <v>B9</v>
      </c>
      <c r="L5" s="65" t="s">
        <v>177</v>
      </c>
      <c r="M5" s="67">
        <f ca="1">'Line details'!D45</f>
        <v>316</v>
      </c>
      <c r="N5" s="23">
        <f ca="1">'Line details'!C45</f>
        <v>327</v>
      </c>
      <c r="O5" s="23" t="str">
        <f ca="1">'Line details'!A45</f>
        <v>B8</v>
      </c>
      <c r="P5" s="65" t="s">
        <v>177</v>
      </c>
    </row>
    <row r="6" spans="1:16" ht="47.25" customHeight="1">
      <c r="A6" s="67">
        <f ca="1">'Line details'!D122</f>
        <v>443</v>
      </c>
      <c r="B6" s="23">
        <f ca="1">'Line details'!C122</f>
        <v>398</v>
      </c>
      <c r="C6" s="23" t="str">
        <f ca="1">'Line details'!A122</f>
        <v>A12</v>
      </c>
      <c r="D6" s="65" t="s">
        <v>177</v>
      </c>
      <c r="E6" s="67">
        <f ca="1">'Line details'!D84</f>
        <v>207</v>
      </c>
      <c r="F6" s="23">
        <f ca="1">'Line details'!C84</f>
        <v>215</v>
      </c>
      <c r="G6" s="23" t="str">
        <f ca="1">'Line details'!A84</f>
        <v>A5a</v>
      </c>
      <c r="H6" s="65" t="s">
        <v>177</v>
      </c>
      <c r="I6" s="67">
        <f ca="1">'Line details'!D62</f>
        <v>0</v>
      </c>
      <c r="J6" s="23">
        <f ca="1">'Line details'!C62</f>
        <v>0</v>
      </c>
      <c r="K6" s="23">
        <f ca="1">'Line details'!A62</f>
        <v>0</v>
      </c>
      <c r="L6" s="65" t="s">
        <v>177</v>
      </c>
      <c r="M6" s="67">
        <f ca="1">'Line details'!D46</f>
        <v>340</v>
      </c>
      <c r="N6" s="23">
        <f ca="1">'Line details'!C46</f>
        <v>351</v>
      </c>
      <c r="O6" s="23" t="str">
        <f ca="1">'Line details'!A46</f>
        <v>B5</v>
      </c>
      <c r="P6" s="65" t="s">
        <v>177</v>
      </c>
    </row>
    <row r="7" spans="1:16" ht="47.25" customHeight="1">
      <c r="A7" s="67">
        <f ca="1">'Line details'!D123</f>
        <v>451</v>
      </c>
      <c r="B7" s="23">
        <f ca="1">'Line details'!C123</f>
        <v>406</v>
      </c>
      <c r="C7" s="23" t="str">
        <f ca="1">'Line details'!A123</f>
        <v>B12</v>
      </c>
      <c r="D7" s="65" t="s">
        <v>177</v>
      </c>
      <c r="E7" s="67">
        <f ca="1">'Line details'!D85</f>
        <v>213</v>
      </c>
      <c r="F7" s="23">
        <f ca="1">'Line details'!C85</f>
        <v>221</v>
      </c>
      <c r="G7" s="23" t="str">
        <f ca="1">'Line details'!A85</f>
        <v>A1a</v>
      </c>
      <c r="H7" s="65" t="s">
        <v>177</v>
      </c>
      <c r="I7" s="67">
        <f ca="1">'Line details'!D66</f>
        <v>154</v>
      </c>
      <c r="J7" s="23">
        <f ca="1">'Line details'!C66</f>
        <v>164</v>
      </c>
      <c r="K7" s="23" t="str">
        <f ca="1">'Line details'!A66</f>
        <v>A8b</v>
      </c>
      <c r="L7" s="65" t="s">
        <v>177</v>
      </c>
      <c r="M7" s="67">
        <f ca="1">'Line details'!D47</f>
        <v>357</v>
      </c>
      <c r="N7" s="23">
        <f ca="1">'Line details'!C47</f>
        <v>368</v>
      </c>
      <c r="O7" s="23" t="str">
        <f ca="1">'Line details'!A47</f>
        <v>C8</v>
      </c>
      <c r="P7" s="65" t="s">
        <v>177</v>
      </c>
    </row>
    <row r="8" spans="1:16" ht="47.25" customHeight="1">
      <c r="A8" s="67">
        <f ca="1">'Line details'!D124</f>
        <v>453</v>
      </c>
      <c r="B8" s="23">
        <f ca="1">'Line details'!C124</f>
        <v>408</v>
      </c>
      <c r="C8" s="23" t="str">
        <f ca="1">'Line details'!A124</f>
        <v>K8</v>
      </c>
      <c r="D8" s="65" t="s">
        <v>177</v>
      </c>
      <c r="E8" s="67">
        <f ca="1">'Line details'!D86</f>
        <v>0</v>
      </c>
      <c r="F8" s="23">
        <f ca="1">'Line details'!C86</f>
        <v>0</v>
      </c>
      <c r="G8" s="23">
        <f ca="1">'Line details'!A86</f>
        <v>0</v>
      </c>
      <c r="H8" s="65" t="s">
        <v>177</v>
      </c>
      <c r="I8" s="67">
        <f ca="1">'Line details'!D67</f>
        <v>171</v>
      </c>
      <c r="J8" s="23">
        <f ca="1">'Line details'!C67</f>
        <v>181</v>
      </c>
      <c r="K8" s="23" t="str">
        <f ca="1">'Line details'!A67</f>
        <v>A8a</v>
      </c>
      <c r="L8" s="65" t="s">
        <v>177</v>
      </c>
      <c r="M8" s="67">
        <f ca="1">'Line details'!D48</f>
        <v>358</v>
      </c>
      <c r="N8" s="23">
        <f ca="1">'Line details'!C48</f>
        <v>369</v>
      </c>
      <c r="O8" s="23" t="str">
        <f ca="1">'Line details'!A48</f>
        <v>C7</v>
      </c>
      <c r="P8" s="65" t="s">
        <v>177</v>
      </c>
    </row>
    <row r="9" spans="1:16" ht="47.25" customHeight="1">
      <c r="A9" s="67">
        <f ca="1">'Line details'!D125</f>
        <v>459</v>
      </c>
      <c r="B9" s="23">
        <f ca="1">'Line details'!C125</f>
        <v>414</v>
      </c>
      <c r="C9" s="23" t="str">
        <f ca="1">'Line details'!A125</f>
        <v>B13</v>
      </c>
      <c r="D9" s="65" t="s">
        <v>177</v>
      </c>
      <c r="E9" s="67">
        <f ca="1">'Line details'!D107</f>
        <v>2398</v>
      </c>
      <c r="F9" s="23">
        <f ca="1">'Line details'!C107</f>
        <v>2348</v>
      </c>
      <c r="G9" s="23" t="str">
        <f ca="1">'Line details'!A107</f>
        <v>KRU1</v>
      </c>
      <c r="H9" s="65" t="s">
        <v>177</v>
      </c>
      <c r="I9" s="67">
        <f ca="1">'Line details'!D68</f>
        <v>148</v>
      </c>
      <c r="J9" s="23">
        <f ca="1">'Line details'!C68</f>
        <v>158</v>
      </c>
      <c r="K9" s="23" t="str">
        <f ca="1">'Line details'!A68</f>
        <v>A7b</v>
      </c>
      <c r="L9" s="65" t="s">
        <v>177</v>
      </c>
      <c r="M9" s="67">
        <f ca="1">'Line details'!D49</f>
        <v>370</v>
      </c>
      <c r="N9" s="23">
        <f ca="1">'Line details'!C49</f>
        <v>381</v>
      </c>
      <c r="O9" s="23" t="str">
        <f ca="1">'Line details'!A49</f>
        <v>C6</v>
      </c>
      <c r="P9" s="65" t="s">
        <v>177</v>
      </c>
    </row>
    <row r="10" spans="1:16" ht="47.25" customHeight="1">
      <c r="A10" s="67">
        <f ca="1">'Line details'!D126</f>
        <v>478</v>
      </c>
      <c r="B10" s="23">
        <f ca="1">'Line details'!C126</f>
        <v>433</v>
      </c>
      <c r="C10" s="23" t="str">
        <f ca="1">'Line details'!A126</f>
        <v>K3</v>
      </c>
      <c r="D10" s="65" t="s">
        <v>177</v>
      </c>
      <c r="E10" s="67"/>
      <c r="F10" s="23"/>
      <c r="G10" s="23"/>
      <c r="H10" s="65" t="s">
        <v>177</v>
      </c>
      <c r="I10" s="67">
        <f ca="1">'Line details'!D69</f>
        <v>155</v>
      </c>
      <c r="J10" s="23">
        <f ca="1">'Line details'!C69</f>
        <v>165</v>
      </c>
      <c r="K10" s="23" t="str">
        <f ca="1">'Line details'!A69</f>
        <v>A6b</v>
      </c>
      <c r="L10" s="65" t="s">
        <v>177</v>
      </c>
      <c r="M10" s="67">
        <f ca="1">'Line details'!D50</f>
        <v>406</v>
      </c>
      <c r="N10" s="23">
        <f ca="1">'Line details'!C50</f>
        <v>417</v>
      </c>
      <c r="O10" s="23" t="str">
        <f ca="1">'Line details'!A50</f>
        <v>C5</v>
      </c>
      <c r="P10" s="65" t="s">
        <v>177</v>
      </c>
    </row>
    <row r="11" spans="1:16" ht="47.25" customHeight="1">
      <c r="A11" s="67">
        <f ca="1">'Line details'!D127</f>
        <v>512</v>
      </c>
      <c r="B11" s="23">
        <f ca="1">'Line details'!C127</f>
        <v>467</v>
      </c>
      <c r="C11" s="23" t="str">
        <f ca="1">'Line details'!A127</f>
        <v>AM7</v>
      </c>
      <c r="D11" s="65" t="s">
        <v>177</v>
      </c>
      <c r="E11" s="67">
        <f ca="1">'Line details'!D111</f>
        <v>230</v>
      </c>
      <c r="F11" s="23">
        <f ca="1">'Line details'!C111</f>
        <v>185</v>
      </c>
      <c r="G11" s="23" t="str">
        <f ca="1">'Line details'!A111</f>
        <v>A14</v>
      </c>
      <c r="H11" s="65" t="s">
        <v>177</v>
      </c>
      <c r="I11" s="67">
        <f ca="1">'Line details'!D70</f>
        <v>168</v>
      </c>
      <c r="J11" s="23">
        <f ca="1">'Line details'!C70</f>
        <v>178</v>
      </c>
      <c r="K11" s="23" t="str">
        <f ca="1">'Line details'!A70</f>
        <v>A7a</v>
      </c>
      <c r="L11" s="65" t="s">
        <v>177</v>
      </c>
      <c r="M11" s="67">
        <f ca="1">'Line details'!D51</f>
        <v>447</v>
      </c>
      <c r="N11" s="23">
        <f ca="1">'Line details'!C51</f>
        <v>458</v>
      </c>
      <c r="O11" s="23" t="str">
        <f ca="1">'Line details'!A51</f>
        <v>B4</v>
      </c>
      <c r="P11" s="65" t="s">
        <v>177</v>
      </c>
    </row>
    <row r="12" spans="1:16" ht="47.25" customHeight="1">
      <c r="A12" s="67">
        <f ca="1">'Line details'!D128</f>
        <v>542</v>
      </c>
      <c r="B12" s="23">
        <f ca="1">'Line details'!C128</f>
        <v>497</v>
      </c>
      <c r="C12" s="23" t="str">
        <f ca="1">'Line details'!A128</f>
        <v>K5</v>
      </c>
      <c r="D12" s="65" t="s">
        <v>177</v>
      </c>
      <c r="E12" s="67">
        <f ca="1">'Line details'!D112</f>
        <v>253</v>
      </c>
      <c r="F12" s="23">
        <f ca="1">'Line details'!C112</f>
        <v>208</v>
      </c>
      <c r="G12" s="23" t="str">
        <f ca="1">'Line details'!A112</f>
        <v>B14</v>
      </c>
      <c r="H12" s="65" t="s">
        <v>177</v>
      </c>
      <c r="I12" s="67">
        <f ca="1">'Line details'!D71</f>
        <v>177</v>
      </c>
      <c r="J12" s="23">
        <f ca="1">'Line details'!C71</f>
        <v>187</v>
      </c>
      <c r="K12" s="23" t="str">
        <f ca="1">'Line details'!A71</f>
        <v>A6a</v>
      </c>
      <c r="L12" s="65" t="s">
        <v>177</v>
      </c>
      <c r="M12" s="67">
        <f ca="1">'Line details'!D52</f>
        <v>463</v>
      </c>
      <c r="N12" s="23">
        <f ca="1">'Line details'!C52</f>
        <v>474</v>
      </c>
      <c r="O12" s="23" t="str">
        <f ca="1">'Line details'!A52</f>
        <v>B3</v>
      </c>
      <c r="P12" s="65" t="s">
        <v>177</v>
      </c>
    </row>
    <row r="13" spans="1:16" ht="47.25" customHeight="1">
      <c r="A13" s="67">
        <f ca="1">'Line details'!D129</f>
        <v>515</v>
      </c>
      <c r="B13" s="23">
        <f ca="1">'Line details'!C129</f>
        <v>470</v>
      </c>
      <c r="C13" s="23" t="str">
        <f ca="1">'Line details'!A129</f>
        <v>K12</v>
      </c>
      <c r="D13" s="65" t="s">
        <v>177</v>
      </c>
      <c r="E13" s="67">
        <f ca="1">'Line details'!D113</f>
        <v>278</v>
      </c>
      <c r="F13" s="23">
        <f ca="1">'Line details'!C113</f>
        <v>233</v>
      </c>
      <c r="G13" s="23" t="str">
        <f ca="1">'Line details'!A113</f>
        <v>AM6</v>
      </c>
      <c r="H13" s="65" t="s">
        <v>177</v>
      </c>
      <c r="I13" s="67">
        <f ca="1">'Line details'!D72</f>
        <v>0</v>
      </c>
      <c r="J13" s="23">
        <f ca="1">'Line details'!C72</f>
        <v>0</v>
      </c>
      <c r="K13" s="23">
        <f ca="1">'Line details'!A72</f>
        <v>0</v>
      </c>
      <c r="L13" s="65" t="s">
        <v>177</v>
      </c>
      <c r="M13" s="67">
        <f ca="1">'Line details'!D53</f>
        <v>515</v>
      </c>
      <c r="N13" s="23">
        <f ca="1">'Line details'!C53</f>
        <v>526</v>
      </c>
      <c r="O13" s="23" t="str">
        <f ca="1">'Line details'!A53</f>
        <v>C4</v>
      </c>
      <c r="P13" s="65" t="s">
        <v>177</v>
      </c>
    </row>
    <row r="14" spans="1:16" ht="47.25" customHeight="1">
      <c r="A14" s="67">
        <f ca="1">'Line details'!D130</f>
        <v>711</v>
      </c>
      <c r="B14" s="23">
        <f ca="1">'Line details'!C130</f>
        <v>666</v>
      </c>
      <c r="C14" s="23" t="str">
        <f ca="1">'Line details'!A130</f>
        <v>K1</v>
      </c>
      <c r="D14" s="65" t="s">
        <v>177</v>
      </c>
      <c r="E14" s="67">
        <f ca="1">'Line details'!D114</f>
        <v>345</v>
      </c>
      <c r="F14" s="23">
        <f ca="1">'Line details'!C114</f>
        <v>300</v>
      </c>
      <c r="G14" s="23" t="str">
        <f ca="1">'Line details'!A114</f>
        <v>K6</v>
      </c>
      <c r="H14" s="65" t="s">
        <v>177</v>
      </c>
      <c r="I14" s="67">
        <f ca="1">'Line details'!D76</f>
        <v>162</v>
      </c>
      <c r="J14" s="23">
        <f ca="1">'Line details'!C76</f>
        <v>170</v>
      </c>
      <c r="K14" s="23" t="str">
        <f ca="1">'Line details'!A76</f>
        <v>A3b</v>
      </c>
      <c r="L14" s="65" t="s">
        <v>177</v>
      </c>
      <c r="M14" s="67">
        <f ca="1">'Line details'!D54</f>
        <v>540</v>
      </c>
      <c r="N14" s="23">
        <f ca="1">'Line details'!C54</f>
        <v>551</v>
      </c>
      <c r="O14" s="23" t="str">
        <f ca="1">'Line details'!A54</f>
        <v>B2</v>
      </c>
      <c r="P14" s="65" t="s">
        <v>177</v>
      </c>
    </row>
    <row r="15" spans="1:16" ht="47.25" customHeight="1">
      <c r="A15" s="67">
        <f ca="1">'Line details'!D131</f>
        <v>0</v>
      </c>
      <c r="B15" s="23">
        <f ca="1">'Line details'!C131</f>
        <v>0</v>
      </c>
      <c r="C15" s="23">
        <f ca="1">'Line details'!A131</f>
        <v>0</v>
      </c>
      <c r="D15" s="65" t="s">
        <v>177</v>
      </c>
      <c r="E15" s="67">
        <f ca="1">'Line details'!D115</f>
        <v>343</v>
      </c>
      <c r="F15" s="23">
        <f ca="1">'Line details'!C115</f>
        <v>298</v>
      </c>
      <c r="G15" s="23" t="str">
        <f ca="1">'Line details'!A115</f>
        <v>K7</v>
      </c>
      <c r="H15" s="65" t="s">
        <v>177</v>
      </c>
      <c r="I15" s="67">
        <f ca="1">'Line details'!D77</f>
        <v>166</v>
      </c>
      <c r="J15" s="23">
        <f ca="1">'Line details'!C77</f>
        <v>174</v>
      </c>
      <c r="K15" s="23" t="str">
        <f ca="1">'Line details'!A77</f>
        <v>A4b</v>
      </c>
      <c r="L15" s="65" t="s">
        <v>177</v>
      </c>
      <c r="M15" s="67">
        <f ca="1">'Line details'!D55</f>
        <v>536</v>
      </c>
      <c r="N15" s="23">
        <f ca="1">'Line details'!C55</f>
        <v>547</v>
      </c>
      <c r="O15" s="23" t="str">
        <f ca="1">'Line details'!A55</f>
        <v>C3</v>
      </c>
      <c r="P15" s="65" t="s">
        <v>177</v>
      </c>
    </row>
    <row r="16" spans="1:16" ht="47.25" customHeight="1">
      <c r="A16" s="67">
        <f ca="1">'Line details'!D164</f>
        <v>626</v>
      </c>
      <c r="B16" s="23">
        <f ca="1">'Line details'!C164</f>
        <v>625</v>
      </c>
      <c r="C16" s="23" t="str">
        <f ca="1">'Line details'!A164</f>
        <v>BM5</v>
      </c>
      <c r="D16" s="65" t="s">
        <v>177</v>
      </c>
      <c r="E16" s="67">
        <f ca="1">'Line details'!D116</f>
        <v>336</v>
      </c>
      <c r="F16" s="23">
        <f ca="1">'Line details'!C116</f>
        <v>291</v>
      </c>
      <c r="G16" s="23" t="str">
        <f ca="1">'Line details'!A116</f>
        <v>K9</v>
      </c>
      <c r="H16" s="65" t="s">
        <v>177</v>
      </c>
      <c r="I16" s="67">
        <f ca="1">'Line details'!D78</f>
        <v>172</v>
      </c>
      <c r="J16" s="23">
        <f ca="1">'Line details'!C78</f>
        <v>180</v>
      </c>
      <c r="K16" s="23" t="str">
        <f ca="1">'Line details'!A78</f>
        <v>A2b</v>
      </c>
      <c r="L16" s="65" t="s">
        <v>177</v>
      </c>
      <c r="M16" s="67">
        <f ca="1">'Line details'!D56</f>
        <v>618</v>
      </c>
      <c r="N16" s="23">
        <f ca="1">'Line details'!C56</f>
        <v>629</v>
      </c>
      <c r="O16" s="23" t="str">
        <f ca="1">'Line details'!A56</f>
        <v>C2</v>
      </c>
      <c r="P16" s="65" t="s">
        <v>177</v>
      </c>
    </row>
    <row r="17" spans="1:16" ht="47.25" customHeight="1">
      <c r="A17" s="67">
        <f ca="1">'Line details'!D294</f>
        <v>4743</v>
      </c>
      <c r="B17" s="23">
        <f ca="1">'Line details'!C294</f>
        <v>4679</v>
      </c>
      <c r="C17" s="7" t="s">
        <v>165</v>
      </c>
      <c r="D17" s="65" t="s">
        <v>177</v>
      </c>
      <c r="H17" s="65" t="s">
        <v>177</v>
      </c>
      <c r="I17" s="67">
        <f ca="1">'Line details'!D184</f>
        <v>1251</v>
      </c>
      <c r="J17" s="23">
        <f ca="1">'Line details'!C184</f>
        <v>1250</v>
      </c>
      <c r="K17" s="23" t="str">
        <f ca="1">'Line details'!A184</f>
        <v>A9</v>
      </c>
      <c r="L17" s="65" t="s">
        <v>177</v>
      </c>
      <c r="M17" s="67">
        <f ca="1">'Line details'!D165</f>
        <v>748</v>
      </c>
      <c r="N17" s="23">
        <f ca="1">'Line details'!C165</f>
        <v>747</v>
      </c>
      <c r="O17" s="23" t="str">
        <f ca="1">'Line details'!A165</f>
        <v>BMU6</v>
      </c>
      <c r="P17" s="65" t="s">
        <v>177</v>
      </c>
    </row>
    <row r="18" spans="1:16" ht="47.25" customHeight="1">
      <c r="A18" s="67">
        <f ca="1">'Line details'!D295</f>
        <v>4898</v>
      </c>
      <c r="B18" s="23">
        <f ca="1">'Line details'!C295</f>
        <v>4834</v>
      </c>
      <c r="C18" s="7" t="s">
        <v>160</v>
      </c>
      <c r="D18" s="65" t="s">
        <v>177</v>
      </c>
      <c r="E18" s="67">
        <f ca="1">'Line details'!D238</f>
        <v>587</v>
      </c>
      <c r="F18" s="23">
        <f ca="1">'Line details'!C238</f>
        <v>518</v>
      </c>
      <c r="G18" s="23" t="str">
        <f ca="1">'Line details'!A238</f>
        <v>AM4</v>
      </c>
      <c r="H18" s="65" t="s">
        <v>177</v>
      </c>
      <c r="I18" s="67">
        <f ca="1">'Line details'!D185</f>
        <v>0</v>
      </c>
      <c r="J18" s="23">
        <f ca="1">'Line details'!C185</f>
        <v>0</v>
      </c>
      <c r="K18" s="23">
        <f ca="1">'Line details'!A185</f>
        <v>0</v>
      </c>
      <c r="L18" s="65" t="s">
        <v>177</v>
      </c>
      <c r="M18" s="67">
        <f ca="1">'Line details'!D166</f>
        <v>841</v>
      </c>
      <c r="N18" s="23">
        <f ca="1">'Line details'!C166</f>
        <v>840</v>
      </c>
      <c r="O18" s="23" t="str">
        <f ca="1">'Line details'!A166</f>
        <v>BMU5, BMU7, BMU8</v>
      </c>
      <c r="P18" s="65" t="s">
        <v>177</v>
      </c>
    </row>
    <row r="19" spans="1:16" ht="47.25" customHeight="1">
      <c r="A19" s="67">
        <f ca="1">'Line details'!D296</f>
        <v>0</v>
      </c>
      <c r="B19" s="23">
        <f ca="1">'Line details'!C296</f>
        <v>0</v>
      </c>
      <c r="C19" s="23"/>
      <c r="D19" s="65" t="s">
        <v>177</v>
      </c>
      <c r="E19" s="67">
        <f ca="1">'Line details'!D239</f>
        <v>694</v>
      </c>
      <c r="F19" s="23">
        <f ca="1">'Line details'!C239</f>
        <v>625</v>
      </c>
      <c r="G19" s="23" t="str">
        <f ca="1">'Line details'!A239</f>
        <v>AM5</v>
      </c>
      <c r="H19" s="65" t="s">
        <v>177</v>
      </c>
      <c r="I19" s="67">
        <f ca="1">'Line details'!D189</f>
        <v>863</v>
      </c>
      <c r="J19" s="23">
        <f ca="1">'Line details'!C189</f>
        <v>859</v>
      </c>
      <c r="K19" s="23" t="str">
        <f ca="1">'Line details'!A189</f>
        <v>BM3</v>
      </c>
      <c r="L19" s="65" t="s">
        <v>177</v>
      </c>
      <c r="M19" s="67">
        <f ca="1">'Line details'!D167</f>
        <v>888</v>
      </c>
      <c r="N19" s="23">
        <f ca="1">'Line details'!C167</f>
        <v>887</v>
      </c>
      <c r="O19" s="23" t="str">
        <f ca="1">'Line details'!A167</f>
        <v>BMU2</v>
      </c>
      <c r="P19" s="65" t="s">
        <v>177</v>
      </c>
    </row>
    <row r="20" spans="1:16" ht="47.25" customHeight="1">
      <c r="A20" s="67">
        <f ca="1">'Line details'!D319</f>
        <v>631</v>
      </c>
      <c r="B20" s="23">
        <f ca="1">'Line details'!C319</f>
        <v>571</v>
      </c>
      <c r="C20" s="7" t="s">
        <v>161</v>
      </c>
      <c r="D20" s="65" t="s">
        <v>177</v>
      </c>
      <c r="E20" s="67">
        <f ca="1">'Line details'!D240</f>
        <v>1245</v>
      </c>
      <c r="F20" s="23">
        <f ca="1">'Line details'!C240</f>
        <v>1176</v>
      </c>
      <c r="G20" s="23" t="str">
        <f ca="1">'Line details'!A240</f>
        <v>A4</v>
      </c>
      <c r="H20" s="65" t="s">
        <v>177</v>
      </c>
      <c r="I20" s="67">
        <f ca="1">'Line details'!D190</f>
        <v>881</v>
      </c>
      <c r="J20" s="23">
        <f ca="1">'Line details'!C190</f>
        <v>877</v>
      </c>
      <c r="K20" s="23" t="str">
        <f ca="1">'Line details'!A190</f>
        <v>A6</v>
      </c>
      <c r="L20" s="65" t="s">
        <v>177</v>
      </c>
      <c r="M20" s="67">
        <f ca="1">'Line details'!D168</f>
        <v>934</v>
      </c>
      <c r="N20" s="23">
        <f ca="1">'Line details'!C168</f>
        <v>933</v>
      </c>
      <c r="O20" s="23" t="str">
        <f ca="1">'Line details'!A168</f>
        <v>BMU3</v>
      </c>
      <c r="P20" s="65" t="s">
        <v>177</v>
      </c>
    </row>
    <row r="21" spans="1:16" ht="47.25" customHeight="1">
      <c r="A21" s="67"/>
      <c r="B21" s="23"/>
      <c r="C21" s="23"/>
      <c r="D21" s="65" t="s">
        <v>177</v>
      </c>
      <c r="E21" s="67">
        <f ca="1">'Line details'!D241</f>
        <v>1310</v>
      </c>
      <c r="F21" s="23">
        <f ca="1">'Line details'!C241</f>
        <v>1241</v>
      </c>
      <c r="G21" s="23" t="str">
        <f ca="1">'Line details'!A241</f>
        <v>A1</v>
      </c>
      <c r="H21" s="65" t="s">
        <v>177</v>
      </c>
      <c r="I21" s="67">
        <f ca="1">'Line details'!D191</f>
        <v>993</v>
      </c>
      <c r="J21" s="23">
        <f ca="1">'Line details'!C191</f>
        <v>989</v>
      </c>
      <c r="K21" s="23" t="str">
        <f ca="1">'Line details'!A191</f>
        <v>A5</v>
      </c>
      <c r="L21" s="65" t="s">
        <v>177</v>
      </c>
      <c r="M21" s="67">
        <f ca="1">'Line details'!D169</f>
        <v>1701</v>
      </c>
      <c r="N21" s="23">
        <f ca="1">'Line details'!C169</f>
        <v>1700</v>
      </c>
      <c r="O21" s="23" t="str">
        <f ca="1">'Line details'!A169</f>
        <v>A11</v>
      </c>
      <c r="P21" s="65" t="s">
        <v>177</v>
      </c>
    </row>
    <row r="22" spans="1:16" ht="47.25" customHeight="1">
      <c r="A22" s="67"/>
      <c r="B22" s="23"/>
      <c r="C22" s="23"/>
      <c r="D22" s="65" t="s">
        <v>177</v>
      </c>
      <c r="E22" s="67">
        <f ca="1">'Line details'!D242</f>
        <v>0</v>
      </c>
      <c r="F22" s="23">
        <f ca="1">'Line details'!C242</f>
        <v>0</v>
      </c>
      <c r="G22" s="23">
        <f ca="1">'Line details'!A242</f>
        <v>0</v>
      </c>
      <c r="H22" s="65" t="s">
        <v>177</v>
      </c>
      <c r="I22" s="67">
        <f ca="1">'Line details'!D192</f>
        <v>1005</v>
      </c>
      <c r="J22" s="23">
        <f ca="1">'Line details'!C192</f>
        <v>1001</v>
      </c>
      <c r="K22" s="23" t="str">
        <f ca="1">'Line details'!A192</f>
        <v>A8</v>
      </c>
      <c r="L22" s="65" t="s">
        <v>177</v>
      </c>
      <c r="M22" s="67">
        <f ca="1">'Line details'!D170</f>
        <v>1738</v>
      </c>
      <c r="N22" s="23">
        <f ca="1">'Line details'!C170</f>
        <v>1737</v>
      </c>
      <c r="O22" s="23" t="str">
        <f ca="1">'Line details'!A170</f>
        <v>B11</v>
      </c>
      <c r="P22" s="65" t="s">
        <v>177</v>
      </c>
    </row>
    <row r="23" spans="1:16" ht="47.25" customHeight="1">
      <c r="A23" s="67"/>
      <c r="B23" s="26"/>
      <c r="C23" s="23"/>
      <c r="D23" s="65" t="s">
        <v>177</v>
      </c>
      <c r="E23" s="67">
        <f ca="1">'Line details'!D246</f>
        <v>737</v>
      </c>
      <c r="F23" s="23">
        <f ca="1">'Line details'!C246</f>
        <v>671</v>
      </c>
      <c r="G23" s="23" t="str">
        <f ca="1">'Line details'!A246</f>
        <v>AM3</v>
      </c>
      <c r="H23" s="65" t="s">
        <v>177</v>
      </c>
      <c r="I23" s="67">
        <f ca="1">'Line details'!D193</f>
        <v>1045</v>
      </c>
      <c r="J23" s="23">
        <f ca="1">'Line details'!C193</f>
        <v>1041</v>
      </c>
      <c r="K23" s="23" t="str">
        <f ca="1">'Line details'!A193</f>
        <v>BM1, BM2</v>
      </c>
      <c r="L23" s="65" t="s">
        <v>177</v>
      </c>
      <c r="M23" s="67">
        <f ca="1">'Line details'!D171</f>
        <v>2250</v>
      </c>
      <c r="N23" s="23">
        <f ca="1">'Line details'!C171</f>
        <v>2249</v>
      </c>
      <c r="O23" s="23" t="str">
        <f ca="1">'Line details'!A171</f>
        <v>KML2</v>
      </c>
      <c r="P23" s="65" t="s">
        <v>177</v>
      </c>
    </row>
    <row r="24" spans="1:16" ht="47.25" customHeight="1">
      <c r="A24" s="67"/>
      <c r="B24" s="26"/>
      <c r="C24" s="23"/>
      <c r="D24" s="65" t="s">
        <v>177</v>
      </c>
      <c r="E24" s="67">
        <f ca="1">'Line details'!D247</f>
        <v>827</v>
      </c>
      <c r="F24" s="23">
        <f ca="1">'Line details'!C247</f>
        <v>761</v>
      </c>
      <c r="G24" s="23" t="str">
        <f ca="1">'Line details'!A247</f>
        <v>AM1, AM2</v>
      </c>
      <c r="H24" s="65" t="s">
        <v>177</v>
      </c>
      <c r="I24" s="67">
        <f ca="1">'Line details'!D194</f>
        <v>1129</v>
      </c>
      <c r="J24" s="23">
        <f ca="1">'Line details'!C194</f>
        <v>1125</v>
      </c>
      <c r="K24" s="23" t="str">
        <f ca="1">'Line details'!A194</f>
        <v>A3</v>
      </c>
      <c r="L24" s="65" t="s">
        <v>177</v>
      </c>
      <c r="M24" s="67">
        <f ca="1">'Line details'!D172</f>
        <v>2461</v>
      </c>
      <c r="N24" s="23">
        <f ca="1">'Line details'!C172</f>
        <v>2460</v>
      </c>
      <c r="O24" s="23" t="str">
        <f ca="1">'Line details'!A172</f>
        <v>KML1</v>
      </c>
      <c r="P24" s="65" t="s">
        <v>177</v>
      </c>
    </row>
    <row r="25" spans="1:16" ht="47.25" customHeight="1">
      <c r="A25" s="67"/>
      <c r="B25" s="26"/>
      <c r="C25" s="23"/>
      <c r="D25" s="65" t="s">
        <v>177</v>
      </c>
      <c r="E25" s="67">
        <f ca="1">'Line details'!D248</f>
        <v>1830</v>
      </c>
      <c r="F25" s="23">
        <f ca="1">'Line details'!C248</f>
        <v>1764</v>
      </c>
      <c r="G25" s="23" t="str">
        <f ca="1">'Line details'!A248</f>
        <v>AML1</v>
      </c>
      <c r="H25" s="65" t="s">
        <v>177</v>
      </c>
      <c r="I25" s="67">
        <f ca="1">'Line details'!D195</f>
        <v>1147</v>
      </c>
      <c r="J25" s="23">
        <f ca="1">'Line details'!C195</f>
        <v>1143</v>
      </c>
      <c r="K25" s="23" t="str">
        <f ca="1">'Line details'!A195</f>
        <v>A2</v>
      </c>
      <c r="L25" s="65" t="s">
        <v>177</v>
      </c>
      <c r="M25" s="67">
        <f ca="1">'Line details'!D173</f>
        <v>2445</v>
      </c>
      <c r="N25" s="23">
        <f ca="1">'Line details'!C173</f>
        <v>2444</v>
      </c>
      <c r="O25" s="23" t="str">
        <f ca="1">'Line details'!A173</f>
        <v>KML3</v>
      </c>
      <c r="P25" s="65" t="s">
        <v>177</v>
      </c>
    </row>
    <row r="26" spans="1:16" ht="47.25" customHeight="1">
      <c r="A26" s="67"/>
      <c r="B26" s="26"/>
      <c r="C26" s="23"/>
      <c r="D26" s="65" t="s">
        <v>177</v>
      </c>
      <c r="E26" s="67">
        <f ca="1">'[1]Line details'!D249</f>
        <v>0</v>
      </c>
      <c r="F26" s="23">
        <f ca="1">'[1]Line details'!C249</f>
        <v>0</v>
      </c>
      <c r="G26" s="23">
        <f ca="1">'[1]Line details'!A249</f>
        <v>0</v>
      </c>
      <c r="H26" s="65" t="s">
        <v>177</v>
      </c>
      <c r="I26" s="67">
        <f ca="1">'Line details'!D196</f>
        <v>0</v>
      </c>
      <c r="J26" s="23">
        <f ca="1">'Line details'!C196</f>
        <v>0</v>
      </c>
      <c r="K26" s="23">
        <f ca="1">'Line details'!A196</f>
        <v>0</v>
      </c>
      <c r="L26" s="65" t="s">
        <v>177</v>
      </c>
      <c r="M26" s="67">
        <f ca="1">'Line details'!D174</f>
        <v>2792</v>
      </c>
      <c r="N26" s="23">
        <f ca="1">'Line details'!C174</f>
        <v>2791</v>
      </c>
      <c r="O26" s="23" t="str">
        <f ca="1">'Line details'!A174</f>
        <v>AML2</v>
      </c>
      <c r="P26" s="65" t="s">
        <v>177</v>
      </c>
    </row>
    <row r="27" spans="1:16" ht="47.25" customHeight="1">
      <c r="A27" s="67"/>
      <c r="B27" s="26"/>
      <c r="C27" s="23"/>
      <c r="D27" s="65" t="s">
        <v>177</v>
      </c>
      <c r="E27" s="67">
        <f ca="1">'Line details'!D282</f>
        <v>4683</v>
      </c>
      <c r="F27" s="23">
        <f ca="1">'Line details'!C282</f>
        <v>4619</v>
      </c>
      <c r="G27" s="7" t="s">
        <v>162</v>
      </c>
      <c r="H27" s="65" t="s">
        <v>177</v>
      </c>
      <c r="I27" s="67">
        <f ca="1">'Line details'!D228</f>
        <v>658</v>
      </c>
      <c r="J27" s="23">
        <f ca="1">'Line details'!C228</f>
        <v>597</v>
      </c>
      <c r="K27" s="23" t="str">
        <f ca="1">'Line details'!A228</f>
        <v>KMU5</v>
      </c>
      <c r="L27" s="65" t="s">
        <v>177</v>
      </c>
      <c r="M27" s="67">
        <f ca="1">'Line details'!D175</f>
        <v>3858</v>
      </c>
      <c r="N27" s="23">
        <f ca="1">'Line details'!C175</f>
        <v>3857</v>
      </c>
      <c r="O27" s="23" t="str">
        <f ca="1">'Line details'!A175</f>
        <v>BRU3</v>
      </c>
      <c r="P27" s="65" t="s">
        <v>177</v>
      </c>
    </row>
    <row r="28" spans="1:16" ht="47.25" customHeight="1">
      <c r="A28" s="67"/>
      <c r="B28" s="26"/>
      <c r="C28" s="23"/>
      <c r="D28" s="65" t="s">
        <v>177</v>
      </c>
      <c r="E28" s="67"/>
      <c r="F28" s="23"/>
      <c r="G28" s="23"/>
      <c r="H28" s="65" t="s">
        <v>177</v>
      </c>
      <c r="I28" s="67">
        <f ca="1">'Line details'!D229</f>
        <v>695</v>
      </c>
      <c r="J28" s="23">
        <f ca="1">'Line details'!C229</f>
        <v>634</v>
      </c>
      <c r="K28" s="23" t="str">
        <f ca="1">'Line details'!A229</f>
        <v>KMU6</v>
      </c>
      <c r="L28" s="65" t="s">
        <v>177</v>
      </c>
      <c r="M28" s="67">
        <f ca="1">'Line details'!D176</f>
        <v>0</v>
      </c>
      <c r="N28" s="23">
        <f ca="1">'Line details'!C176</f>
        <v>0</v>
      </c>
      <c r="O28" s="23">
        <f ca="1">'Line details'!A176</f>
        <v>0</v>
      </c>
      <c r="P28" s="65" t="s">
        <v>177</v>
      </c>
    </row>
    <row r="29" spans="1:16" ht="47.25" customHeight="1">
      <c r="A29" s="67"/>
      <c r="B29" s="26"/>
      <c r="C29" s="23"/>
      <c r="D29" s="65" t="s">
        <v>177</v>
      </c>
      <c r="E29" s="67">
        <f ca="1">'Line details'!D287</f>
        <v>2720</v>
      </c>
      <c r="F29" s="23">
        <f ca="1">'Line details'!C287</f>
        <v>2660</v>
      </c>
      <c r="G29" s="7" t="s">
        <v>163</v>
      </c>
      <c r="H29" s="65" t="s">
        <v>177</v>
      </c>
      <c r="I29" s="67">
        <f ca="1">'Line details'!D230</f>
        <v>910</v>
      </c>
      <c r="J29" s="23">
        <f ca="1">'Line details'!C230</f>
        <v>849</v>
      </c>
      <c r="K29" s="23" t="str">
        <f ca="1">'Line details'!A230</f>
        <v>KMU4</v>
      </c>
      <c r="L29" s="65" t="s">
        <v>177</v>
      </c>
      <c r="M29" s="67">
        <f ca="1">'Line details'!D180</f>
        <v>706</v>
      </c>
      <c r="N29" s="23">
        <f ca="1">'Line details'!C180</f>
        <v>705</v>
      </c>
      <c r="O29" s="23" t="str">
        <f ca="1">'Line details'!A180</f>
        <v>BM4</v>
      </c>
      <c r="P29" s="65" t="s">
        <v>177</v>
      </c>
    </row>
    <row r="30" spans="1:16" ht="47.25" customHeight="1">
      <c r="A30" s="67"/>
      <c r="B30" s="26"/>
      <c r="C30" s="23"/>
      <c r="D30" s="65" t="s">
        <v>177</v>
      </c>
      <c r="E30" s="67">
        <f ca="1">'Line details'!D288</f>
        <v>4339</v>
      </c>
      <c r="F30" s="23">
        <f ca="1">'Line details'!C288</f>
        <v>4279</v>
      </c>
      <c r="G30" s="7" t="s">
        <v>164</v>
      </c>
      <c r="H30" s="65" t="s">
        <v>177</v>
      </c>
      <c r="I30" s="67">
        <f ca="1">'Line details'!D231</f>
        <v>957</v>
      </c>
      <c r="J30" s="23">
        <f ca="1">'Line details'!C231</f>
        <v>896</v>
      </c>
      <c r="K30" s="23" t="str">
        <f ca="1">'Line details'!A231</f>
        <v>KMU3</v>
      </c>
      <c r="L30" s="65" t="s">
        <v>177</v>
      </c>
      <c r="M30" s="67">
        <f ca="1">'Line details'!D181</f>
        <v>888</v>
      </c>
      <c r="N30" s="23">
        <f ca="1">'Line details'!C181</f>
        <v>887</v>
      </c>
      <c r="O30" s="23" t="str">
        <f ca="1">'Line details'!A181</f>
        <v>BMU1</v>
      </c>
      <c r="P30" s="65" t="s">
        <v>177</v>
      </c>
    </row>
    <row r="31" spans="1:16" ht="47.25" customHeight="1">
      <c r="A31" s="67"/>
      <c r="B31" s="26"/>
      <c r="C31" s="23"/>
      <c r="D31" s="65" t="s">
        <v>177</v>
      </c>
      <c r="E31" s="67">
        <f ca="1">'Line details'!D289</f>
        <v>0</v>
      </c>
      <c r="F31" s="23">
        <f ca="1">'Line details'!C289</f>
        <v>0</v>
      </c>
      <c r="G31" s="23"/>
      <c r="H31" s="65" t="s">
        <v>177</v>
      </c>
      <c r="I31" s="67">
        <f ca="1">'Line details'!D232</f>
        <v>1041</v>
      </c>
      <c r="J31" s="23">
        <f ca="1">'Line details'!C232</f>
        <v>980</v>
      </c>
      <c r="K31" s="23" t="str">
        <f ca="1">'Line details'!A232</f>
        <v>KMU2</v>
      </c>
      <c r="L31" s="65" t="s">
        <v>177</v>
      </c>
      <c r="M31" s="67">
        <f ca="1">'Line details'!D182</f>
        <v>976</v>
      </c>
      <c r="N31" s="23">
        <f ca="1">'Line details'!C182</f>
        <v>975</v>
      </c>
      <c r="O31" s="23" t="str">
        <f ca="1">'Line details'!A182</f>
        <v>A7</v>
      </c>
      <c r="P31" s="65" t="s">
        <v>177</v>
      </c>
    </row>
    <row r="32" spans="1:16" ht="47.25" customHeight="1">
      <c r="A32" s="67"/>
      <c r="B32" s="26"/>
      <c r="C32" s="23"/>
      <c r="D32" s="65" t="s">
        <v>177</v>
      </c>
      <c r="H32" s="65" t="s">
        <v>177</v>
      </c>
      <c r="I32" s="67">
        <f ca="1">'Line details'!D233</f>
        <v>1342</v>
      </c>
      <c r="J32" s="23">
        <f ca="1">'Line details'!C233</f>
        <v>1281</v>
      </c>
      <c r="K32" s="23" t="str">
        <f ca="1">'Line details'!A233</f>
        <v>KMU1</v>
      </c>
      <c r="L32" s="65" t="s">
        <v>177</v>
      </c>
      <c r="M32" s="67">
        <f ca="1">'Line details'!D183</f>
        <v>981</v>
      </c>
      <c r="N32" s="23">
        <f ca="1">'Line details'!C183</f>
        <v>980</v>
      </c>
      <c r="O32" s="23" t="str">
        <f ca="1">'Line details'!A183</f>
        <v>BMU4</v>
      </c>
      <c r="P32" s="65" t="s">
        <v>177</v>
      </c>
    </row>
    <row r="33" spans="9:11" ht="47.25" customHeight="1">
      <c r="I33" s="67"/>
      <c r="J33" s="23"/>
      <c r="K33" s="23"/>
    </row>
  </sheetData>
  <phoneticPr fontId="0" type="noConversion"/>
  <pageMargins left="0.35" right="0.23" top="0.16" bottom="0.1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P25"/>
  <sheetViews>
    <sheetView workbookViewId="0">
      <selection activeCell="A2" sqref="A2:P24"/>
    </sheetView>
  </sheetViews>
  <sheetFormatPr defaultRowHeight="15"/>
  <cols>
    <col min="8" max="8" width="10.42578125" customWidth="1"/>
  </cols>
  <sheetData>
    <row r="2" spans="1:16" ht="33">
      <c r="A2" s="32" t="s">
        <v>176</v>
      </c>
      <c r="B2" s="31"/>
      <c r="C2" s="9"/>
      <c r="D2" s="9"/>
      <c r="E2" s="9"/>
      <c r="F2" s="9"/>
      <c r="G2" s="9"/>
      <c r="H2" s="62">
        <v>42828</v>
      </c>
      <c r="I2" s="9"/>
      <c r="J2" s="9"/>
      <c r="K2" s="9"/>
      <c r="L2" s="9"/>
      <c r="M2" s="9"/>
      <c r="N2" s="9"/>
      <c r="O2" s="9"/>
      <c r="P2" s="9"/>
    </row>
    <row r="3" spans="1:16" ht="17.25">
      <c r="A3" s="10" t="s">
        <v>167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6" ht="18" thickBot="1">
      <c r="A4" s="10"/>
      <c r="B4" s="11"/>
      <c r="C4" s="11"/>
      <c r="D4" s="11"/>
      <c r="E4" s="11"/>
      <c r="F4" s="11"/>
      <c r="G4" s="12"/>
      <c r="H4" s="11"/>
      <c r="I4" s="11"/>
      <c r="J4" s="11"/>
      <c r="K4" s="11"/>
      <c r="L4" s="11"/>
      <c r="M4" s="11"/>
      <c r="N4" s="11"/>
      <c r="O4" s="11"/>
      <c r="P4" s="11"/>
    </row>
    <row r="5" spans="1:16" ht="18.75" thickBot="1">
      <c r="A5" s="13" t="s">
        <v>168</v>
      </c>
      <c r="B5" s="14"/>
      <c r="C5" s="75"/>
      <c r="D5" s="76"/>
      <c r="E5" s="76"/>
      <c r="F5" s="77"/>
      <c r="G5" s="15"/>
      <c r="H5" s="15"/>
      <c r="I5" s="14"/>
      <c r="J5" s="16" t="s">
        <v>169</v>
      </c>
      <c r="K5" s="75"/>
      <c r="L5" s="76"/>
      <c r="M5" s="76"/>
      <c r="N5" s="77"/>
      <c r="O5" s="14"/>
      <c r="P5" s="14"/>
    </row>
    <row r="6" spans="1:16" ht="18.75" thickBot="1">
      <c r="A6" s="17" t="s">
        <v>170</v>
      </c>
      <c r="B6" s="14"/>
      <c r="C6" s="78"/>
      <c r="D6" s="79"/>
      <c r="E6" s="80"/>
      <c r="F6" s="14"/>
      <c r="G6" s="15"/>
      <c r="H6" s="15"/>
      <c r="I6" s="14"/>
      <c r="J6" s="16" t="s">
        <v>171</v>
      </c>
      <c r="K6" s="75"/>
      <c r="L6" s="76"/>
      <c r="M6" s="76"/>
      <c r="N6" s="77"/>
      <c r="O6" s="14"/>
      <c r="P6" s="14"/>
    </row>
    <row r="7" spans="1:16" ht="16.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6" ht="16.5">
      <c r="A8" s="18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6" ht="19.5">
      <c r="A9" s="19"/>
      <c r="B9" s="74" t="s">
        <v>140</v>
      </c>
      <c r="C9" s="74"/>
      <c r="D9" s="74"/>
      <c r="E9" s="74" t="s">
        <v>141</v>
      </c>
      <c r="F9" s="74"/>
      <c r="G9" s="74"/>
      <c r="H9" s="74" t="s">
        <v>95</v>
      </c>
      <c r="I9" s="74"/>
      <c r="J9" s="74"/>
      <c r="K9" s="74" t="s">
        <v>96</v>
      </c>
      <c r="L9" s="74"/>
      <c r="M9" s="74"/>
      <c r="N9" s="74" t="s">
        <v>99</v>
      </c>
      <c r="O9" s="74"/>
      <c r="P9" s="74"/>
    </row>
    <row r="10" spans="1:16" ht="19.5">
      <c r="A10" s="19"/>
      <c r="B10" s="19"/>
      <c r="C10" s="20" t="s">
        <v>172</v>
      </c>
      <c r="D10" s="20" t="s">
        <v>173</v>
      </c>
      <c r="E10" s="19"/>
      <c r="F10" s="20" t="s">
        <v>172</v>
      </c>
      <c r="G10" s="20" t="s">
        <v>173</v>
      </c>
      <c r="H10" s="19"/>
      <c r="I10" s="20" t="s">
        <v>172</v>
      </c>
      <c r="J10" s="20" t="s">
        <v>173</v>
      </c>
      <c r="K10" s="19"/>
      <c r="L10" s="20" t="s">
        <v>172</v>
      </c>
      <c r="M10" s="20" t="s">
        <v>173</v>
      </c>
      <c r="N10" s="19"/>
      <c r="O10" s="20" t="s">
        <v>172</v>
      </c>
      <c r="P10" s="20" t="s">
        <v>173</v>
      </c>
    </row>
    <row r="11" spans="1:16" ht="25.5" customHeight="1">
      <c r="A11" s="59">
        <v>1</v>
      </c>
      <c r="B11" s="60">
        <f ca="1">'Line details'!P69</f>
        <v>6878</v>
      </c>
      <c r="C11" s="60"/>
      <c r="D11" s="60"/>
      <c r="E11" s="60">
        <f ca="1">'Line details'!Q69</f>
        <v>6852</v>
      </c>
      <c r="F11" s="60"/>
      <c r="G11" s="60"/>
      <c r="H11" s="60">
        <f ca="1">'Line details'!R69</f>
        <v>6833</v>
      </c>
      <c r="I11" s="60"/>
      <c r="J11" s="60"/>
      <c r="K11" s="60">
        <f ca="1">'Line details'!S69</f>
        <v>6906</v>
      </c>
      <c r="L11" s="60"/>
      <c r="M11" s="60"/>
      <c r="N11" s="60">
        <f ca="1">'Line details'!T69</f>
        <v>7824</v>
      </c>
      <c r="O11" s="21"/>
      <c r="P11" s="21"/>
    </row>
    <row r="12" spans="1:16" ht="25.5" customHeight="1">
      <c r="A12" s="59">
        <v>2</v>
      </c>
      <c r="B12" s="60">
        <f ca="1">'Line details'!P70</f>
        <v>6767</v>
      </c>
      <c r="C12" s="60"/>
      <c r="D12" s="60"/>
      <c r="E12" s="60">
        <f ca="1">'Line details'!Q70</f>
        <v>6740</v>
      </c>
      <c r="F12" s="60"/>
      <c r="G12" s="60"/>
      <c r="H12" s="60">
        <f ca="1">'Line details'!R70</f>
        <v>6742</v>
      </c>
      <c r="I12" s="60"/>
      <c r="J12" s="60"/>
      <c r="K12" s="60">
        <f ca="1">'Line details'!S70</f>
        <v>6820</v>
      </c>
      <c r="L12" s="60"/>
      <c r="M12" s="60"/>
      <c r="N12" s="60">
        <f ca="1">'Line details'!T70</f>
        <v>7490</v>
      </c>
      <c r="O12" s="21"/>
      <c r="P12" s="21"/>
    </row>
    <row r="13" spans="1:16" ht="25.5" customHeight="1">
      <c r="A13" s="59">
        <v>3</v>
      </c>
      <c r="B13" s="60">
        <f ca="1">'Line details'!P71</f>
        <v>6738</v>
      </c>
      <c r="C13" s="60"/>
      <c r="D13" s="60"/>
      <c r="E13" s="60">
        <f ca="1">'Line details'!Q71</f>
        <v>6712</v>
      </c>
      <c r="F13" s="60"/>
      <c r="G13" s="60"/>
      <c r="H13" s="60">
        <f ca="1">'Line details'!R71</f>
        <v>6711</v>
      </c>
      <c r="I13" s="60"/>
      <c r="J13" s="60"/>
      <c r="K13" s="60">
        <f ca="1">'Line details'!S71</f>
        <v>6784</v>
      </c>
      <c r="L13" s="60"/>
      <c r="M13" s="60"/>
      <c r="N13" s="60">
        <f ca="1">'Line details'!T71</f>
        <v>7290</v>
      </c>
      <c r="O13" s="21"/>
      <c r="P13" s="21"/>
    </row>
    <row r="14" spans="1:16" ht="25.5" customHeight="1">
      <c r="A14" s="59">
        <v>4</v>
      </c>
      <c r="B14" s="60">
        <f ca="1">'Line details'!P72</f>
        <v>6790</v>
      </c>
      <c r="C14" s="60"/>
      <c r="D14" s="60"/>
      <c r="E14" s="60">
        <f ca="1">'Line details'!Q72</f>
        <v>6766</v>
      </c>
      <c r="F14" s="60"/>
      <c r="G14" s="60"/>
      <c r="H14" s="60">
        <f ca="1">'Line details'!R72</f>
        <v>6741</v>
      </c>
      <c r="I14" s="60"/>
      <c r="J14" s="60"/>
      <c r="K14" s="60">
        <f ca="1">'Line details'!S72</f>
        <v>6809</v>
      </c>
      <c r="L14" s="60"/>
      <c r="M14" s="60"/>
      <c r="N14" s="60">
        <f ca="1">'Line details'!T72</f>
        <v>7220</v>
      </c>
      <c r="O14" s="21"/>
      <c r="P14" s="21"/>
    </row>
    <row r="15" spans="1:16" ht="25.5" customHeight="1">
      <c r="A15" s="59">
        <v>5</v>
      </c>
      <c r="B15" s="60">
        <f ca="1">'Line details'!P73</f>
        <v>6688</v>
      </c>
      <c r="C15" s="60"/>
      <c r="D15" s="60"/>
      <c r="E15" s="60">
        <f ca="1">'Line details'!Q73</f>
        <v>6665</v>
      </c>
      <c r="F15" s="60"/>
      <c r="G15" s="60"/>
      <c r="H15" s="60">
        <f ca="1">'Line details'!R73</f>
        <v>6656</v>
      </c>
      <c r="I15" s="60"/>
      <c r="J15" s="60"/>
      <c r="K15" s="60">
        <f ca="1">'Line details'!S73</f>
        <v>6722</v>
      </c>
      <c r="L15" s="60"/>
      <c r="M15" s="60"/>
      <c r="N15" s="60">
        <f ca="1">'Line details'!T73</f>
        <v>7059</v>
      </c>
      <c r="O15" s="21"/>
      <c r="P15" s="21"/>
    </row>
    <row r="16" spans="1:16" ht="25.5" customHeight="1">
      <c r="A16" s="59">
        <v>6</v>
      </c>
      <c r="B16" s="60">
        <f ca="1">'Line details'!P74</f>
        <v>6549</v>
      </c>
      <c r="C16" s="60"/>
      <c r="D16" s="60"/>
      <c r="E16" s="60">
        <f ca="1">'Line details'!Q74</f>
        <v>6527</v>
      </c>
      <c r="F16" s="60"/>
      <c r="G16" s="60"/>
      <c r="H16" s="60">
        <f ca="1">'Line details'!R74</f>
        <v>6530</v>
      </c>
      <c r="I16" s="60"/>
      <c r="J16" s="60"/>
      <c r="K16" s="60">
        <f ca="1">'Line details'!S74</f>
        <v>6593</v>
      </c>
      <c r="L16" s="60"/>
      <c r="M16" s="60"/>
      <c r="N16" s="60">
        <f ca="1">'Line details'!T74</f>
        <v>6862</v>
      </c>
      <c r="O16" s="21"/>
      <c r="P16" s="21"/>
    </row>
    <row r="17" spans="1:16" ht="25.5" customHeight="1">
      <c r="A17" s="59">
        <v>7</v>
      </c>
      <c r="B17" s="60">
        <f ca="1">'Line details'!P75</f>
        <v>6486</v>
      </c>
      <c r="C17" s="60"/>
      <c r="D17" s="60"/>
      <c r="E17" s="60">
        <f ca="1">'Line details'!Q75</f>
        <v>6466</v>
      </c>
      <c r="F17" s="60"/>
      <c r="G17" s="60"/>
      <c r="H17" s="60">
        <f ca="1">'Line details'!R75</f>
        <v>6465</v>
      </c>
      <c r="I17" s="60"/>
      <c r="J17" s="60"/>
      <c r="K17" s="60">
        <f ca="1">'Line details'!S75</f>
        <v>6521</v>
      </c>
      <c r="L17" s="60"/>
      <c r="M17" s="60"/>
      <c r="N17" s="60">
        <f ca="1">'Line details'!T75</f>
        <v>6813</v>
      </c>
      <c r="O17" s="21"/>
      <c r="P17" s="21"/>
    </row>
    <row r="18" spans="1:16" ht="25.5" customHeight="1">
      <c r="A18" s="59">
        <v>8</v>
      </c>
      <c r="B18" s="60">
        <f ca="1">'Line details'!P76</f>
        <v>6515</v>
      </c>
      <c r="C18" s="60"/>
      <c r="D18" s="60"/>
      <c r="E18" s="60">
        <f ca="1">'Line details'!Q76</f>
        <v>6498</v>
      </c>
      <c r="F18" s="60"/>
      <c r="G18" s="60"/>
      <c r="H18" s="60">
        <f ca="1">'Line details'!R76</f>
        <v>6479</v>
      </c>
      <c r="I18" s="60"/>
      <c r="J18" s="60"/>
      <c r="K18" s="60">
        <f ca="1">'Line details'!S76</f>
        <v>6520</v>
      </c>
      <c r="L18" s="60"/>
      <c r="M18" s="60"/>
      <c r="N18" s="60">
        <f ca="1">'Line details'!T76</f>
        <v>6923</v>
      </c>
      <c r="O18" s="21"/>
      <c r="P18" s="21"/>
    </row>
    <row r="19" spans="1:16" ht="25.5" customHeight="1">
      <c r="A19" s="59">
        <v>9</v>
      </c>
      <c r="B19" s="60">
        <f ca="1">'Line details'!P77</f>
        <v>6277</v>
      </c>
      <c r="C19" s="60"/>
      <c r="D19" s="60"/>
      <c r="E19" s="60"/>
      <c r="F19" s="60"/>
      <c r="G19" s="60"/>
      <c r="H19" s="60">
        <f ca="1">'Line details'!R77</f>
        <v>6285</v>
      </c>
      <c r="I19" s="60"/>
      <c r="J19" s="60"/>
      <c r="K19" s="60"/>
      <c r="L19" s="60"/>
      <c r="M19" s="60"/>
      <c r="N19" s="60">
        <f ca="1">'Line details'!T77</f>
        <v>6749</v>
      </c>
      <c r="O19" s="21"/>
      <c r="P19" s="21"/>
    </row>
    <row r="20" spans="1:16" ht="25.5" customHeight="1">
      <c r="A20" s="59">
        <v>10</v>
      </c>
      <c r="B20" s="60">
        <f ca="1">'Line details'!P78</f>
        <v>6163</v>
      </c>
      <c r="C20" s="60"/>
      <c r="D20" s="60"/>
      <c r="E20" s="60"/>
      <c r="F20" s="60"/>
      <c r="G20" s="60"/>
      <c r="H20" s="60">
        <f ca="1">'Line details'!R78</f>
        <v>6192</v>
      </c>
      <c r="I20" s="60"/>
      <c r="J20" s="60"/>
      <c r="K20" s="60"/>
      <c r="L20" s="60"/>
      <c r="M20" s="60"/>
      <c r="N20" s="60">
        <f ca="1">'Line details'!T78</f>
        <v>6758</v>
      </c>
      <c r="O20" s="21"/>
      <c r="P20" s="21"/>
    </row>
    <row r="21" spans="1:16" ht="25.5" customHeight="1">
      <c r="A21" s="59">
        <v>11</v>
      </c>
      <c r="B21" s="60">
        <f ca="1">'Line details'!P79</f>
        <v>6107</v>
      </c>
      <c r="C21" s="60"/>
      <c r="D21" s="60"/>
      <c r="E21" s="60"/>
      <c r="F21" s="60"/>
      <c r="G21" s="60"/>
      <c r="H21" s="60">
        <f ca="1">'Line details'!R79</f>
        <v>6155</v>
      </c>
      <c r="I21" s="60"/>
      <c r="J21" s="60"/>
      <c r="K21" s="60"/>
      <c r="L21" s="60"/>
      <c r="M21" s="60"/>
      <c r="N21" s="60">
        <f ca="1">'Line details'!T79</f>
        <v>6764</v>
      </c>
      <c r="O21" s="21"/>
      <c r="P21" s="21"/>
    </row>
    <row r="22" spans="1:16" ht="25.5" customHeight="1">
      <c r="A22" s="59">
        <v>12</v>
      </c>
      <c r="B22" s="60">
        <f ca="1">'Line details'!P80</f>
        <v>6080</v>
      </c>
      <c r="C22" s="60"/>
      <c r="D22" s="60"/>
      <c r="E22" s="60"/>
      <c r="F22" s="60"/>
      <c r="G22" s="60"/>
      <c r="H22" s="60">
        <f ca="1">'Line details'!R80</f>
        <v>6088</v>
      </c>
      <c r="I22" s="60"/>
      <c r="J22" s="60"/>
      <c r="K22" s="60"/>
      <c r="L22" s="60"/>
      <c r="M22" s="60"/>
      <c r="N22" s="60">
        <f ca="1">'Line details'!T80</f>
        <v>6965</v>
      </c>
      <c r="O22" s="21"/>
      <c r="P22" s="21"/>
    </row>
    <row r="23" spans="1:16" ht="25.5" customHeight="1">
      <c r="A23" s="59">
        <v>13</v>
      </c>
      <c r="B23" s="60">
        <f ca="1">'Line details'!P81</f>
        <v>6064</v>
      </c>
      <c r="C23" s="60"/>
      <c r="D23" s="60"/>
      <c r="E23" s="60"/>
      <c r="F23" s="60"/>
      <c r="G23" s="60"/>
      <c r="H23" s="60">
        <f ca="1">'Line details'!R81</f>
        <v>6096</v>
      </c>
      <c r="I23" s="60"/>
      <c r="J23" s="60"/>
      <c r="K23" s="60"/>
      <c r="L23" s="60"/>
      <c r="M23" s="60"/>
      <c r="N23" s="60"/>
      <c r="O23" s="21"/>
      <c r="P23" s="21"/>
    </row>
    <row r="24" spans="1:16" ht="25.5" customHeight="1">
      <c r="A24" s="59">
        <v>14</v>
      </c>
      <c r="B24" s="60">
        <f ca="1">'Line details'!P82</f>
        <v>6101</v>
      </c>
      <c r="C24" s="60"/>
      <c r="D24" s="60"/>
      <c r="E24" s="60"/>
      <c r="F24" s="60"/>
      <c r="G24" s="60"/>
      <c r="H24" s="60">
        <f ca="1">'Line details'!R82</f>
        <v>6124</v>
      </c>
      <c r="I24" s="60"/>
      <c r="J24" s="60"/>
      <c r="K24" s="60"/>
      <c r="L24" s="60"/>
      <c r="M24" s="60"/>
      <c r="N24" s="60"/>
      <c r="O24" s="21"/>
      <c r="P24" s="21"/>
    </row>
    <row r="25" spans="1:16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</row>
  </sheetData>
  <mergeCells count="9">
    <mergeCell ref="N9:P9"/>
    <mergeCell ref="B9:D9"/>
    <mergeCell ref="E9:G9"/>
    <mergeCell ref="H9:J9"/>
    <mergeCell ref="K9:M9"/>
    <mergeCell ref="C5:F5"/>
    <mergeCell ref="K5:N5"/>
    <mergeCell ref="C6:E6"/>
    <mergeCell ref="K6:N6"/>
  </mergeCells>
  <phoneticPr fontId="0" type="noConversion"/>
  <pageMargins left="0.39" right="0.15748031496063" top="0.36" bottom="0.196850393700787" header="0.31496062992126" footer="0.31496062992126"/>
  <pageSetup scale="8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Line details</vt:lpstr>
      <vt:lpstr>DECAL</vt:lpstr>
      <vt:lpstr>LINE CHECK</vt:lpstr>
      <vt:lpstr>'LINE CHECK'!Print_Area</vt:lpstr>
      <vt:lpstr>'Line details'!Print_Area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products2</dc:creator>
  <cp:lastModifiedBy>production2</cp:lastModifiedBy>
  <cp:lastPrinted>2018-11-06T05:50:26Z</cp:lastPrinted>
  <dcterms:created xsi:type="dcterms:W3CDTF">2016-07-06T02:09:44Z</dcterms:created>
  <dcterms:modified xsi:type="dcterms:W3CDTF">2018-11-06T05:50:29Z</dcterms:modified>
</cp:coreProperties>
</file>